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9440" windowHeight="71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Price">'[1]InpuVloo'!$B$6:$D$161</definedName>
  </definedNames>
  <calcPr calcId="144525"/>
</workbook>
</file>

<file path=xl/comments1.xml><?xml version="1.0" encoding="utf-8"?>
<comments xmlns="http://schemas.openxmlformats.org/spreadsheetml/2006/main">
  <authors>
    <author>Lind Family</author>
  </authors>
  <commentList>
    <comment ref="E51" authorId="0">
      <text>
        <r>
          <rPr>
            <b/>
            <sz val="8"/>
            <rFont val="Tahoma"/>
            <family val="2"/>
          </rPr>
          <t>Lind Family:</t>
        </r>
        <r>
          <rPr>
            <sz val="8"/>
            <rFont val="Tahoma"/>
            <family val="2"/>
          </rPr>
          <t xml:space="preserve">
Linked Filed</t>
        </r>
      </text>
    </comment>
    <comment ref="E58" authorId="0">
      <text>
        <r>
          <rPr>
            <b/>
            <sz val="8"/>
            <rFont val="Tahoma"/>
            <family val="2"/>
          </rPr>
          <t>Lind Family:</t>
        </r>
        <r>
          <rPr>
            <sz val="8"/>
            <rFont val="Tahoma"/>
            <family val="2"/>
          </rPr>
          <t xml:space="preserve">
Linked Filed</t>
        </r>
      </text>
    </comment>
    <comment ref="E60" authorId="0">
      <text>
        <r>
          <rPr>
            <b/>
            <sz val="8"/>
            <rFont val="Tahoma"/>
            <family val="2"/>
          </rPr>
          <t>Lind Family:</t>
        </r>
        <r>
          <rPr>
            <sz val="8"/>
            <rFont val="Tahoma"/>
            <family val="2"/>
          </rPr>
          <t xml:space="preserve">
Linked Filed</t>
        </r>
      </text>
    </comment>
    <comment ref="E62" authorId="0">
      <text>
        <r>
          <rPr>
            <b/>
            <sz val="8"/>
            <rFont val="Tahoma"/>
            <family val="2"/>
          </rPr>
          <t>Lind Family:</t>
        </r>
        <r>
          <rPr>
            <sz val="8"/>
            <rFont val="Tahoma"/>
            <family val="2"/>
          </rPr>
          <t xml:space="preserve">
Linked Filed</t>
        </r>
      </text>
    </comment>
  </commentList>
</comments>
</file>

<file path=xl/sharedStrings.xml><?xml version="1.0" encoding="utf-8"?>
<sst xmlns="http://schemas.openxmlformats.org/spreadsheetml/2006/main" count="124" uniqueCount="83">
  <si>
    <t xml:space="preserve">               WHEAT</t>
  </si>
  <si>
    <t xml:space="preserve">              BARLEY</t>
  </si>
  <si>
    <t>Season</t>
  </si>
  <si>
    <t>Tonnes per Ha</t>
  </si>
  <si>
    <t>Land(s):</t>
  </si>
  <si>
    <t xml:space="preserve">Wheat </t>
  </si>
  <si>
    <t>price/t</t>
  </si>
  <si>
    <t>Barley</t>
  </si>
  <si>
    <t>Area: Ha's</t>
  </si>
  <si>
    <t xml:space="preserve"> ?</t>
  </si>
  <si>
    <t>?</t>
  </si>
  <si>
    <t>Inputs</t>
  </si>
  <si>
    <t>Rate per Ha</t>
  </si>
  <si>
    <t>Unit</t>
  </si>
  <si>
    <t>Input Detail</t>
  </si>
  <si>
    <t>Est Unit cost USD</t>
  </si>
  <si>
    <t>% Area</t>
  </si>
  <si>
    <t>% cost</t>
  </si>
  <si>
    <t>USD$/ha</t>
  </si>
  <si>
    <t>Tractor Operations</t>
  </si>
  <si>
    <t>ltr</t>
  </si>
  <si>
    <t>Minimum Tillage</t>
  </si>
  <si>
    <t>Fertilizer and Lime</t>
  </si>
  <si>
    <t>kg</t>
  </si>
  <si>
    <t>Blend 13:26:13 (P)</t>
  </si>
  <si>
    <t xml:space="preserve">                          #</t>
  </si>
  <si>
    <t>Urea  (W)</t>
  </si>
  <si>
    <t>Lime (LaF)</t>
  </si>
  <si>
    <t xml:space="preserve">Seed </t>
  </si>
  <si>
    <t xml:space="preserve">Wheat (SC)smart/nduna </t>
  </si>
  <si>
    <t>Barley (Delta) Hope</t>
  </si>
  <si>
    <t>Seed Dressing    #</t>
  </si>
  <si>
    <t>Baytan (Po)</t>
  </si>
  <si>
    <t>mm</t>
  </si>
  <si>
    <t>Herbicides</t>
  </si>
  <si>
    <t>Banvel (PrCh)</t>
  </si>
  <si>
    <t>MCPA (Po)</t>
  </si>
  <si>
    <t>Buctril (AgCh) generic</t>
  </si>
  <si>
    <t>Growth Regulant  #</t>
  </si>
  <si>
    <t>Ethrel (HvRa)</t>
  </si>
  <si>
    <t>Insecticides</t>
  </si>
  <si>
    <t>Azodrin (Cit )</t>
  </si>
  <si>
    <t>Pillarking20SL (Cit)</t>
  </si>
  <si>
    <t>Combine</t>
  </si>
  <si>
    <t xml:space="preserve">Contract(AT) </t>
  </si>
  <si>
    <t xml:space="preserve">Combine Fuel </t>
  </si>
  <si>
    <t>Harvest Trailer</t>
  </si>
  <si>
    <t>Labour</t>
  </si>
  <si>
    <t>day</t>
  </si>
  <si>
    <t>Permanent (inc welfare)</t>
  </si>
  <si>
    <t>Seasonal</t>
  </si>
  <si>
    <t>hrs</t>
  </si>
  <si>
    <t>O/Time x 3/2</t>
  </si>
  <si>
    <t>O/Time x 2/1</t>
  </si>
  <si>
    <t>Drying</t>
  </si>
  <si>
    <t>Tonne</t>
  </si>
  <si>
    <t>2% removal.10%crop</t>
  </si>
  <si>
    <t>Transport</t>
  </si>
  <si>
    <t>Delivered 50Km($0.156/kmton)</t>
  </si>
  <si>
    <t>Delivered 120Km($0.1596kmton)</t>
  </si>
  <si>
    <t>Fert/Seed/Chem 50Km($0.156/kmton)</t>
  </si>
  <si>
    <t>Financing</t>
  </si>
  <si>
    <t xml:space="preserve"> </t>
  </si>
  <si>
    <t>Insurance</t>
  </si>
  <si>
    <t>%</t>
  </si>
  <si>
    <t>Levy (Marketing)</t>
  </si>
  <si>
    <t xml:space="preserve">Total Variable Costs </t>
  </si>
  <si>
    <t>Gross Margin before overheads</t>
  </si>
  <si>
    <t>Return per $TVC</t>
  </si>
  <si>
    <t xml:space="preserve">Return per $TVC </t>
  </si>
  <si>
    <t>Total Variable Costs</t>
  </si>
  <si>
    <t xml:space="preserve">** Please note that Overheads are excluded **
This refers to A.R.T. Farm ONLY. Farmers must insert their own parameters,specifically irrigation costs. </t>
  </si>
  <si>
    <t>Farmer:</t>
  </si>
  <si>
    <t>Irrigation(gross 600mm)</t>
  </si>
  <si>
    <t>incl Electricity and ZINWA</t>
  </si>
  <si>
    <t>Fungicide sprays x 2</t>
  </si>
  <si>
    <t>Folicur</t>
  </si>
  <si>
    <t>Bird Shield</t>
  </si>
  <si>
    <t>(9, 10 - Anthraquinone 50% WP)</t>
  </si>
  <si>
    <t>GUIDE ONLY</t>
  </si>
  <si>
    <t>Plant: May '17</t>
  </si>
  <si>
    <t>Sell: Sept/Oct '17</t>
  </si>
  <si>
    <t>Budget 2017: Crops: 2017 Wheat/Barley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</si>
</sst>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.00_ ;_ * \-#,##0.00_ ;_ * &quot;-&quot;??_ ;_ @_ "/>
    <numFmt numFmtId="165" formatCode="_ * #,##0.00_ ;_ \(\ * #,##0.00\);_ * &quot;-&quot;??_ ;_ @_ "/>
    <numFmt numFmtId="166" formatCode="General_)"/>
    <numFmt numFmtId="167" formatCode="_ * #,##0_ ;_ * \-#,##0_ ;_ * &quot;-&quot;??_ ;_ @_ "/>
    <numFmt numFmtId="168" formatCode="_(* #,##0_);_(* \(#,##0\);_(* &quot;-&quot;??_);_(@_)"/>
    <numFmt numFmtId="169" formatCode="_ * #,##0.000_ ;_ * \-#,##0.000_ ;_ * &quot;-&quot;??_ ;_ @_ "/>
    <numFmt numFmtId="170" formatCode="0.0%"/>
    <numFmt numFmtId="171" formatCode="0.00_);\(0.00\)"/>
    <numFmt numFmtId="172" formatCode="0.000"/>
    <numFmt numFmtId="173" formatCode=";;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Candar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 style="medium"/>
      <top style="double"/>
      <bottom style="medium"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</cellStyleXfs>
  <cellXfs count="175">
    <xf numFmtId="0" fontId="0" fillId="0" borderId="0" xfId="0"/>
    <xf numFmtId="165" fontId="2" fillId="0" borderId="0" xfId="18" applyNumberFormat="1" applyFont="1"/>
    <xf numFmtId="166" fontId="3" fillId="0" borderId="0" xfId="20" applyNumberFormat="1" applyFont="1" applyProtection="1">
      <alignment/>
      <protection/>
    </xf>
    <xf numFmtId="166" fontId="3" fillId="0" borderId="0" xfId="20" applyNumberFormat="1" applyFont="1" applyFill="1" applyProtection="1">
      <alignment/>
      <protection/>
    </xf>
    <xf numFmtId="167" fontId="3" fillId="0" borderId="0" xfId="18" applyNumberFormat="1" applyFont="1" applyProtection="1">
      <protection/>
    </xf>
    <xf numFmtId="165" fontId="4" fillId="0" borderId="1" xfId="18" applyNumberFormat="1" applyFont="1" applyBorder="1"/>
    <xf numFmtId="166" fontId="3" fillId="0" borderId="1" xfId="20" applyNumberFormat="1" applyFont="1" applyBorder="1" applyProtection="1">
      <alignment/>
      <protection/>
    </xf>
    <xf numFmtId="166" fontId="3" fillId="0" borderId="1" xfId="20" applyNumberFormat="1" applyFont="1" applyFill="1" applyBorder="1" applyProtection="1">
      <alignment/>
      <protection/>
    </xf>
    <xf numFmtId="167" fontId="3" fillId="0" borderId="1" xfId="18" applyNumberFormat="1" applyFont="1" applyBorder="1" applyProtection="1">
      <protection/>
    </xf>
    <xf numFmtId="166" fontId="1" fillId="0" borderId="1" xfId="20" applyNumberFormat="1" applyFont="1" applyBorder="1" applyProtection="1">
      <alignment/>
      <protection/>
    </xf>
    <xf numFmtId="14" fontId="3" fillId="0" borderId="1" xfId="20" applyNumberFormat="1" applyFont="1" applyFill="1" applyBorder="1" applyProtection="1">
      <alignment/>
      <protection/>
    </xf>
    <xf numFmtId="14" fontId="3" fillId="2" borderId="1" xfId="20" applyNumberFormat="1" applyFont="1" applyFill="1" applyBorder="1" applyProtection="1">
      <alignment/>
      <protection/>
    </xf>
    <xf numFmtId="166" fontId="5" fillId="0" borderId="2" xfId="21" applyNumberFormat="1" applyFont="1" applyBorder="1" applyProtection="1">
      <alignment/>
      <protection/>
    </xf>
    <xf numFmtId="166" fontId="1" fillId="0" borderId="1" xfId="21" applyNumberFormat="1" applyFont="1" applyBorder="1" applyProtection="1">
      <alignment/>
      <protection/>
    </xf>
    <xf numFmtId="166" fontId="5" fillId="0" borderId="1" xfId="21" applyNumberFormat="1" applyFont="1" applyBorder="1" applyProtection="1">
      <alignment/>
      <protection/>
    </xf>
    <xf numFmtId="166" fontId="1" fillId="0" borderId="3" xfId="21" applyNumberFormat="1" applyFont="1" applyFill="1" applyBorder="1" applyProtection="1">
      <alignment/>
      <protection/>
    </xf>
    <xf numFmtId="167" fontId="5" fillId="0" borderId="2" xfId="18" applyNumberFormat="1" applyFont="1" applyBorder="1" applyProtection="1" quotePrefix="1">
      <protection/>
    </xf>
    <xf numFmtId="166" fontId="1" fillId="0" borderId="4" xfId="21" applyNumberFormat="1" applyFont="1" applyBorder="1" applyProtection="1">
      <alignment/>
      <protection/>
    </xf>
    <xf numFmtId="166" fontId="1" fillId="0" borderId="5" xfId="21" applyNumberFormat="1" applyFont="1" applyBorder="1" applyProtection="1">
      <alignment/>
      <protection/>
    </xf>
    <xf numFmtId="166" fontId="5" fillId="0" borderId="4" xfId="21" applyNumberFormat="1" applyFont="1" applyBorder="1" applyProtection="1">
      <alignment/>
      <protection/>
    </xf>
    <xf numFmtId="166" fontId="1" fillId="0" borderId="0" xfId="21" applyNumberFormat="1" applyFont="1" applyProtection="1">
      <alignment/>
      <protection/>
    </xf>
    <xf numFmtId="166" fontId="6" fillId="0" borderId="6" xfId="21" applyNumberFormat="1" applyFont="1" applyBorder="1" applyAlignment="1" applyProtection="1">
      <alignment horizontal="left"/>
      <protection/>
    </xf>
    <xf numFmtId="166" fontId="6" fillId="0" borderId="0" xfId="21" applyNumberFormat="1" applyFont="1" applyBorder="1" applyAlignment="1" applyProtection="1">
      <alignment horizontal="left"/>
      <protection/>
    </xf>
    <xf numFmtId="166" fontId="6" fillId="0" borderId="7" xfId="21" applyNumberFormat="1" applyFont="1" applyBorder="1" applyAlignment="1" applyProtection="1">
      <alignment horizontal="left" vertical="center"/>
      <protection/>
    </xf>
    <xf numFmtId="166" fontId="7" fillId="0" borderId="8" xfId="21" applyNumberFormat="1" applyFont="1" applyBorder="1" applyAlignment="1" applyProtection="1">
      <alignment horizontal="left" vertical="center"/>
      <protection/>
    </xf>
    <xf numFmtId="166" fontId="1" fillId="0" borderId="9" xfId="21" applyNumberFormat="1" applyFont="1" applyFill="1" applyBorder="1" applyAlignment="1" applyProtection="1">
      <alignment horizontal="center" vertical="center"/>
      <protection/>
    </xf>
    <xf numFmtId="164" fontId="5" fillId="0" borderId="10" xfId="18" applyNumberFormat="1" applyFont="1" applyBorder="1" applyAlignment="1" applyProtection="1">
      <alignment horizontal="right" vertical="center"/>
      <protection/>
    </xf>
    <xf numFmtId="166" fontId="5" fillId="0" borderId="10" xfId="21" applyNumberFormat="1" applyFont="1" applyBorder="1" applyAlignment="1" applyProtection="1">
      <alignment horizontal="right" vertical="center"/>
      <protection/>
    </xf>
    <xf numFmtId="166" fontId="1" fillId="0" borderId="0" xfId="21" applyNumberFormat="1" applyFont="1" applyAlignment="1" applyProtection="1">
      <alignment vertical="center"/>
      <protection/>
    </xf>
    <xf numFmtId="166" fontId="6" fillId="0" borderId="11" xfId="21" applyNumberFormat="1" applyFont="1" applyBorder="1">
      <alignment/>
      <protection/>
    </xf>
    <xf numFmtId="166" fontId="6" fillId="0" borderId="0" xfId="21" applyNumberFormat="1" applyFont="1" applyBorder="1" applyAlignment="1">
      <alignment horizontal="left"/>
      <protection/>
    </xf>
    <xf numFmtId="166" fontId="6" fillId="0" borderId="7" xfId="21" applyNumberFormat="1" applyFont="1" applyBorder="1" applyAlignment="1" applyProtection="1">
      <alignment horizontal="left"/>
      <protection/>
    </xf>
    <xf numFmtId="166" fontId="7" fillId="0" borderId="8" xfId="21" applyNumberFormat="1" applyFont="1" applyBorder="1" applyAlignment="1" applyProtection="1">
      <alignment horizontal="left"/>
      <protection/>
    </xf>
    <xf numFmtId="166" fontId="1" fillId="0" borderId="9" xfId="21" applyNumberFormat="1" applyFont="1" applyFill="1" applyBorder="1" applyAlignment="1" applyProtection="1">
      <alignment/>
      <protection/>
    </xf>
    <xf numFmtId="166" fontId="5" fillId="0" borderId="12" xfId="21" applyNumberFormat="1" applyFont="1" applyBorder="1" applyAlignment="1" applyProtection="1">
      <alignment/>
      <protection/>
    </xf>
    <xf numFmtId="164" fontId="6" fillId="0" borderId="13" xfId="18" applyNumberFormat="1" applyFont="1" applyBorder="1" applyAlignment="1" applyProtection="1">
      <alignment horizontal="left" vertical="center"/>
      <protection/>
    </xf>
    <xf numFmtId="0" fontId="6" fillId="2" borderId="14" xfId="18" applyNumberFormat="1" applyFont="1" applyFill="1" applyBorder="1" applyAlignment="1" applyProtection="1">
      <alignment horizontal="right" vertical="center"/>
      <protection/>
    </xf>
    <xf numFmtId="166" fontId="1" fillId="2" borderId="0" xfId="21" applyNumberFormat="1" applyFont="1" applyFill="1" applyAlignment="1" applyProtection="1">
      <alignment/>
      <protection/>
    </xf>
    <xf numFmtId="166" fontId="1" fillId="0" borderId="0" xfId="21" applyNumberFormat="1" applyFont="1" applyAlignment="1" applyProtection="1">
      <alignment/>
      <protection/>
    </xf>
    <xf numFmtId="166" fontId="6" fillId="0" borderId="15" xfId="21" applyNumberFormat="1" applyFont="1" applyBorder="1" applyAlignment="1" applyProtection="1">
      <alignment horizontal="left"/>
      <protection/>
    </xf>
    <xf numFmtId="166" fontId="6" fillId="0" borderId="1" xfId="21" applyNumberFormat="1" applyFont="1" applyBorder="1" applyAlignment="1" applyProtection="1">
      <alignment horizontal="left"/>
      <protection locked="0"/>
    </xf>
    <xf numFmtId="166" fontId="6" fillId="0" borderId="16" xfId="21" applyNumberFormat="1" applyFont="1" applyBorder="1" applyAlignment="1" applyProtection="1">
      <alignment horizontal="left"/>
      <protection/>
    </xf>
    <xf numFmtId="166" fontId="7" fillId="0" borderId="17" xfId="21" applyNumberFormat="1" applyFont="1" applyBorder="1" applyAlignment="1" applyProtection="1">
      <alignment horizontal="left"/>
      <protection/>
    </xf>
    <xf numFmtId="166" fontId="1" fillId="0" borderId="3" xfId="21" applyNumberFormat="1" applyFont="1" applyFill="1" applyBorder="1" applyAlignment="1" applyProtection="1">
      <alignment/>
      <protection/>
    </xf>
    <xf numFmtId="166" fontId="6" fillId="0" borderId="18" xfId="21" applyNumberFormat="1" applyFont="1" applyBorder="1" applyAlignment="1" applyProtection="1">
      <alignment horizontal="left"/>
      <protection/>
    </xf>
    <xf numFmtId="164" fontId="6" fillId="0" borderId="19" xfId="18" applyNumberFormat="1" applyFont="1" applyBorder="1" applyAlignment="1" applyProtection="1">
      <alignment horizontal="left" vertical="center"/>
      <protection/>
    </xf>
    <xf numFmtId="0" fontId="6" fillId="0" borderId="20" xfId="18" applyNumberFormat="1" applyFont="1" applyBorder="1" applyAlignment="1" applyProtection="1">
      <alignment horizontal="right" vertical="center"/>
      <protection/>
    </xf>
    <xf numFmtId="166" fontId="6" fillId="0" borderId="21" xfId="21" applyNumberFormat="1" applyFont="1" applyBorder="1" applyAlignment="1" applyProtection="1">
      <alignment horizontal="left"/>
      <protection/>
    </xf>
    <xf numFmtId="166" fontId="6" fillId="0" borderId="15" xfId="21" applyNumberFormat="1" applyFont="1" applyBorder="1" applyAlignment="1" applyProtection="1">
      <alignment horizontal="center" vertical="center" wrapText="1"/>
      <protection/>
    </xf>
    <xf numFmtId="166" fontId="6" fillId="0" borderId="16" xfId="21" applyNumberFormat="1" applyFont="1" applyBorder="1" applyAlignment="1" applyProtection="1">
      <alignment horizontal="center" vertical="center" wrapText="1"/>
      <protection/>
    </xf>
    <xf numFmtId="166" fontId="6" fillId="0" borderId="22" xfId="21" applyNumberFormat="1" applyFont="1" applyBorder="1" applyAlignment="1" applyProtection="1">
      <alignment horizontal="center" vertical="center" wrapText="1"/>
      <protection/>
    </xf>
    <xf numFmtId="43" fontId="6" fillId="0" borderId="23" xfId="22" applyFont="1" applyFill="1" applyBorder="1" applyAlignment="1" applyProtection="1">
      <alignment horizontal="center" vertical="center" wrapText="1"/>
      <protection/>
    </xf>
    <xf numFmtId="166" fontId="6" fillId="0" borderId="23" xfId="21" applyNumberFormat="1" applyFont="1" applyBorder="1" applyAlignment="1" applyProtection="1">
      <alignment horizontal="center" vertical="center" wrapText="1"/>
      <protection/>
    </xf>
    <xf numFmtId="166" fontId="1" fillId="0" borderId="0" xfId="21" applyNumberFormat="1" applyFont="1" applyAlignment="1" applyProtection="1">
      <alignment horizontal="center" vertical="center" wrapText="1"/>
      <protection/>
    </xf>
    <xf numFmtId="166" fontId="7" fillId="0" borderId="11" xfId="21" applyNumberFormat="1" applyFont="1" applyBorder="1" applyAlignment="1" applyProtection="1">
      <alignment horizontal="left"/>
      <protection/>
    </xf>
    <xf numFmtId="166" fontId="7" fillId="0" borderId="7" xfId="21" applyNumberFormat="1" applyFont="1" applyBorder="1" applyAlignment="1" applyProtection="1">
      <alignment horizontal="right"/>
      <protection/>
    </xf>
    <xf numFmtId="166" fontId="7" fillId="0" borderId="24" xfId="21" applyNumberFormat="1" applyFont="1" applyBorder="1" applyAlignment="1" applyProtection="1">
      <alignment horizontal="center"/>
      <protection/>
    </xf>
    <xf numFmtId="166" fontId="7" fillId="0" borderId="24" xfId="21" applyNumberFormat="1" applyFont="1" applyBorder="1" applyAlignment="1" applyProtection="1">
      <alignment horizontal="left"/>
      <protection/>
    </xf>
    <xf numFmtId="2" fontId="7" fillId="0" borderId="25" xfId="22" applyNumberFormat="1" applyFont="1" applyFill="1" applyBorder="1" applyAlignment="1" applyProtection="1">
      <alignment horizontal="left"/>
      <protection/>
    </xf>
    <xf numFmtId="9" fontId="7" fillId="0" borderId="7" xfId="21" applyNumberFormat="1" applyFont="1" applyBorder="1" applyAlignment="1" applyProtection="1">
      <alignment horizontal="right"/>
      <protection/>
    </xf>
    <xf numFmtId="168" fontId="7" fillId="0" borderId="24" xfId="22" applyNumberFormat="1" applyFont="1" applyBorder="1" applyAlignment="1" applyProtection="1">
      <alignment horizontal="left"/>
      <protection/>
    </xf>
    <xf numFmtId="168" fontId="7" fillId="0" borderId="25" xfId="22" applyNumberFormat="1" applyFont="1" applyBorder="1" applyAlignment="1" applyProtection="1">
      <alignment horizontal="left"/>
      <protection/>
    </xf>
    <xf numFmtId="166" fontId="7" fillId="0" borderId="24" xfId="21" applyNumberFormat="1" applyFont="1" applyBorder="1" applyAlignment="1" applyProtection="1">
      <alignment horizontal="left" wrapText="1"/>
      <protection/>
    </xf>
    <xf numFmtId="169" fontId="1" fillId="2" borderId="9" xfId="18" applyNumberFormat="1" applyFont="1" applyFill="1" applyBorder="1"/>
    <xf numFmtId="170" fontId="6" fillId="0" borderId="24" xfId="15" applyNumberFormat="1" applyFont="1" applyBorder="1" applyAlignment="1" applyProtection="1">
      <alignment horizontal="right"/>
      <protection/>
    </xf>
    <xf numFmtId="164" fontId="6" fillId="0" borderId="25" xfId="18" applyNumberFormat="1" applyFont="1" applyBorder="1" applyAlignment="1" applyProtection="1">
      <alignment horizontal="right"/>
      <protection/>
    </xf>
    <xf numFmtId="166" fontId="6" fillId="0" borderId="11" xfId="21" applyNumberFormat="1" applyFont="1" applyBorder="1" applyAlignment="1" applyProtection="1">
      <alignment horizontal="center" vertical="center" wrapText="1"/>
      <protection/>
    </xf>
    <xf numFmtId="166" fontId="6" fillId="0" borderId="7" xfId="21" applyNumberFormat="1" applyFont="1" applyBorder="1" applyAlignment="1" applyProtection="1">
      <alignment horizontal="center" vertical="center" wrapText="1"/>
      <protection/>
    </xf>
    <xf numFmtId="166" fontId="6" fillId="0" borderId="24" xfId="21" applyNumberFormat="1" applyFont="1" applyBorder="1" applyAlignment="1" applyProtection="1">
      <alignment horizontal="center" vertical="center" wrapText="1"/>
      <protection/>
    </xf>
    <xf numFmtId="164" fontId="1" fillId="0" borderId="9" xfId="18" applyNumberFormat="1" applyFont="1" applyFill="1" applyBorder="1"/>
    <xf numFmtId="166" fontId="6" fillId="0" borderId="25" xfId="21" applyNumberFormat="1" applyFont="1" applyBorder="1" applyAlignment="1" applyProtection="1">
      <alignment horizontal="center" vertical="center" wrapText="1"/>
      <protection/>
    </xf>
    <xf numFmtId="170" fontId="7" fillId="0" borderId="24" xfId="15" applyNumberFormat="1" applyFont="1" applyBorder="1" applyAlignment="1" applyProtection="1">
      <alignment horizontal="right"/>
      <protection/>
    </xf>
    <xf numFmtId="164" fontId="7" fillId="0" borderId="25" xfId="18" applyNumberFormat="1" applyFont="1" applyBorder="1" applyAlignment="1" applyProtection="1">
      <alignment horizontal="right"/>
      <protection/>
    </xf>
    <xf numFmtId="166" fontId="7" fillId="0" borderId="11" xfId="21" applyNumberFormat="1" applyFont="1" applyBorder="1" applyProtection="1">
      <alignment/>
      <protection/>
    </xf>
    <xf numFmtId="166" fontId="6" fillId="0" borderId="11" xfId="21" applyNumberFormat="1" applyFont="1" applyBorder="1" applyProtection="1">
      <alignment/>
      <protection/>
    </xf>
    <xf numFmtId="166" fontId="6" fillId="0" borderId="7" xfId="21" applyNumberFormat="1" applyFont="1" applyBorder="1" applyAlignment="1" applyProtection="1">
      <alignment horizontal="right"/>
      <protection/>
    </xf>
    <xf numFmtId="166" fontId="6" fillId="0" borderId="24" xfId="21" applyNumberFormat="1" applyFont="1" applyBorder="1" applyAlignment="1" applyProtection="1">
      <alignment horizontal="center"/>
      <protection/>
    </xf>
    <xf numFmtId="166" fontId="6" fillId="0" borderId="24" xfId="21" applyNumberFormat="1" applyFont="1" applyBorder="1" applyProtection="1">
      <alignment/>
      <protection/>
    </xf>
    <xf numFmtId="2" fontId="6" fillId="0" borderId="25" xfId="21" applyNumberFormat="1" applyFont="1" applyFill="1" applyBorder="1" applyAlignment="1" applyProtection="1">
      <alignment horizontal="right"/>
      <protection/>
    </xf>
    <xf numFmtId="9" fontId="6" fillId="0" borderId="7" xfId="21" applyNumberFormat="1" applyFont="1" applyBorder="1" applyAlignment="1" applyProtection="1">
      <alignment horizontal="right"/>
      <protection/>
    </xf>
    <xf numFmtId="170" fontId="6" fillId="0" borderId="26" xfId="15" applyNumberFormat="1" applyFont="1" applyBorder="1" applyAlignment="1" applyProtection="1">
      <alignment horizontal="right"/>
      <protection/>
    </xf>
    <xf numFmtId="164" fontId="6" fillId="0" borderId="27" xfId="18" applyNumberFormat="1" applyFont="1" applyBorder="1" applyProtection="1">
      <protection/>
    </xf>
    <xf numFmtId="170" fontId="6" fillId="0" borderId="7" xfId="15" applyNumberFormat="1" applyFont="1" applyBorder="1" applyAlignment="1" applyProtection="1">
      <alignment horizontal="right"/>
      <protection/>
    </xf>
    <xf numFmtId="166" fontId="5" fillId="0" borderId="0" xfId="21" applyNumberFormat="1" applyFont="1" applyProtection="1">
      <alignment/>
      <protection/>
    </xf>
    <xf numFmtId="166" fontId="7" fillId="0" borderId="24" xfId="21" applyNumberFormat="1" applyFont="1" applyBorder="1" applyProtection="1">
      <alignment/>
      <protection/>
    </xf>
    <xf numFmtId="168" fontId="6" fillId="0" borderId="24" xfId="22" applyNumberFormat="1" applyFont="1" applyBorder="1" applyProtection="1">
      <protection/>
    </xf>
    <xf numFmtId="168" fontId="6" fillId="0" borderId="25" xfId="22" applyNumberFormat="1" applyFont="1" applyBorder="1" applyProtection="1">
      <protection/>
    </xf>
    <xf numFmtId="166" fontId="6" fillId="0" borderId="11" xfId="21" applyNumberFormat="1" applyFont="1" applyBorder="1" applyAlignment="1" applyProtection="1">
      <alignment horizontal="left"/>
      <protection/>
    </xf>
    <xf numFmtId="166" fontId="6" fillId="0" borderId="24" xfId="21" applyNumberFormat="1" applyFont="1" applyBorder="1" applyAlignment="1" applyProtection="1">
      <alignment horizontal="left"/>
      <protection/>
    </xf>
    <xf numFmtId="2" fontId="7" fillId="0" borderId="25" xfId="22" applyNumberFormat="1" applyFont="1" applyFill="1" applyBorder="1" applyProtection="1">
      <protection/>
    </xf>
    <xf numFmtId="168" fontId="7" fillId="0" borderId="24" xfId="22" applyNumberFormat="1" applyFont="1" applyBorder="1" applyProtection="1">
      <protection/>
    </xf>
    <xf numFmtId="168" fontId="7" fillId="0" borderId="25" xfId="22" applyNumberFormat="1" applyFont="1" applyBorder="1" applyProtection="1">
      <protection/>
    </xf>
    <xf numFmtId="166" fontId="7" fillId="0" borderId="11" xfId="21" applyNumberFormat="1" applyFont="1" applyBorder="1" applyAlignment="1" applyProtection="1">
      <alignment horizontal="left" vertical="top"/>
      <protection/>
    </xf>
    <xf numFmtId="166" fontId="7" fillId="0" borderId="7" xfId="21" applyNumberFormat="1" applyFont="1" applyBorder="1" applyAlignment="1" applyProtection="1">
      <alignment horizontal="right" vertical="top"/>
      <protection/>
    </xf>
    <xf numFmtId="166" fontId="7" fillId="0" borderId="24" xfId="21" applyNumberFormat="1" applyFont="1" applyBorder="1" applyAlignment="1" applyProtection="1">
      <alignment horizontal="center" vertical="top"/>
      <protection/>
    </xf>
    <xf numFmtId="2" fontId="7" fillId="0" borderId="25" xfId="21" applyNumberFormat="1" applyFont="1" applyFill="1" applyBorder="1" applyAlignment="1" applyProtection="1">
      <alignment horizontal="right"/>
      <protection/>
    </xf>
    <xf numFmtId="168" fontId="7" fillId="0" borderId="24" xfId="22" applyNumberFormat="1" applyFont="1" applyBorder="1" applyAlignment="1" applyProtection="1">
      <alignment/>
      <protection/>
    </xf>
    <xf numFmtId="168" fontId="7" fillId="0" borderId="25" xfId="22" applyNumberFormat="1" applyFont="1" applyBorder="1" applyAlignment="1" applyProtection="1">
      <alignment/>
      <protection/>
    </xf>
    <xf numFmtId="166" fontId="7" fillId="0" borderId="7" xfId="21" applyNumberFormat="1" applyFont="1" applyFill="1" applyBorder="1" applyAlignment="1" applyProtection="1">
      <alignment horizontal="right"/>
      <protection/>
    </xf>
    <xf numFmtId="166" fontId="7" fillId="0" borderId="24" xfId="21" applyNumberFormat="1" applyFont="1" applyFill="1" applyBorder="1" applyAlignment="1" applyProtection="1">
      <alignment horizontal="center"/>
      <protection/>
    </xf>
    <xf numFmtId="166" fontId="7" fillId="0" borderId="24" xfId="21" applyNumberFormat="1" applyFont="1" applyFill="1" applyBorder="1" applyAlignment="1" applyProtection="1">
      <alignment horizontal="left"/>
      <protection/>
    </xf>
    <xf numFmtId="169" fontId="1" fillId="0" borderId="9" xfId="18" applyNumberFormat="1" applyFont="1" applyFill="1" applyBorder="1"/>
    <xf numFmtId="166" fontId="1" fillId="0" borderId="0" xfId="21" applyNumberFormat="1" applyFont="1">
      <alignment/>
      <protection/>
    </xf>
    <xf numFmtId="171" fontId="7" fillId="0" borderId="7" xfId="21" applyNumberFormat="1" applyFont="1" applyBorder="1" applyAlignment="1" applyProtection="1">
      <alignment horizontal="right"/>
      <protection/>
    </xf>
    <xf numFmtId="171" fontId="7" fillId="0" borderId="24" xfId="21" applyNumberFormat="1" applyFont="1" applyBorder="1" applyAlignment="1" applyProtection="1">
      <alignment horizontal="center"/>
      <protection/>
    </xf>
    <xf numFmtId="166" fontId="7" fillId="0" borderId="11" xfId="21" applyNumberFormat="1" applyFont="1" applyFill="1" applyBorder="1" applyAlignment="1" applyProtection="1">
      <alignment horizontal="left"/>
      <protection/>
    </xf>
    <xf numFmtId="2" fontId="7" fillId="0" borderId="25" xfId="22" applyNumberFormat="1" applyFont="1" applyFill="1" applyBorder="1" applyAlignment="1" applyProtection="1">
      <alignment horizontal="right"/>
      <protection/>
    </xf>
    <xf numFmtId="164" fontId="6" fillId="0" borderId="24" xfId="18" applyNumberFormat="1" applyFont="1" applyBorder="1" applyAlignment="1" applyProtection="1">
      <alignment/>
      <protection/>
    </xf>
    <xf numFmtId="164" fontId="6" fillId="0" borderId="25" xfId="18" applyNumberFormat="1" applyFont="1" applyBorder="1" applyAlignment="1" applyProtection="1">
      <alignment/>
      <protection/>
    </xf>
    <xf numFmtId="171" fontId="7" fillId="0" borderId="7" xfId="21" applyNumberFormat="1" applyFont="1" applyFill="1" applyBorder="1" applyAlignment="1" applyProtection="1">
      <alignment horizontal="right"/>
      <protection/>
    </xf>
    <xf numFmtId="171" fontId="6" fillId="0" borderId="7" xfId="21" applyNumberFormat="1" applyFont="1" applyBorder="1" applyAlignment="1" applyProtection="1">
      <alignment horizontal="right"/>
      <protection/>
    </xf>
    <xf numFmtId="171" fontId="6" fillId="0" borderId="24" xfId="21" applyNumberFormat="1" applyFont="1" applyBorder="1" applyAlignment="1" applyProtection="1">
      <alignment horizontal="center"/>
      <protection/>
    </xf>
    <xf numFmtId="2" fontId="6" fillId="0" borderId="25" xfId="22" applyNumberFormat="1" applyFont="1" applyFill="1" applyBorder="1" applyAlignment="1" applyProtection="1">
      <alignment horizontal="right"/>
      <protection/>
    </xf>
    <xf numFmtId="166" fontId="1" fillId="0" borderId="11" xfId="21" applyNumberFormat="1" applyFont="1" applyBorder="1" applyAlignment="1" applyProtection="1">
      <alignment horizontal="left" indent="1"/>
      <protection/>
    </xf>
    <xf numFmtId="166" fontId="7" fillId="0" borderId="7" xfId="21" applyNumberFormat="1" applyFont="1" applyBorder="1" applyAlignment="1" applyProtection="1">
      <alignment horizontal="left"/>
      <protection/>
    </xf>
    <xf numFmtId="164" fontId="7" fillId="0" borderId="7" xfId="18" applyNumberFormat="1" applyFont="1" applyBorder="1" applyAlignment="1" applyProtection="1">
      <alignment horizontal="right"/>
      <protection/>
    </xf>
    <xf numFmtId="172" fontId="7" fillId="0" borderId="25" xfId="18" applyNumberFormat="1" applyFont="1" applyFill="1" applyBorder="1" applyAlignment="1" applyProtection="1">
      <alignment horizontal="right"/>
      <protection/>
    </xf>
    <xf numFmtId="170" fontId="7" fillId="0" borderId="7" xfId="21" applyNumberFormat="1" applyFont="1" applyBorder="1" applyAlignment="1" applyProtection="1">
      <alignment horizontal="right"/>
      <protection/>
    </xf>
    <xf numFmtId="166" fontId="1" fillId="0" borderId="0" xfId="21" applyNumberFormat="1" applyFont="1" applyFill="1" applyAlignment="1" applyProtection="1">
      <alignment/>
      <protection/>
    </xf>
    <xf numFmtId="166" fontId="1" fillId="0" borderId="11" xfId="21" applyNumberFormat="1" applyFont="1" applyBorder="1" applyAlignment="1" applyProtection="1">
      <alignment horizontal="left"/>
      <protection/>
    </xf>
    <xf numFmtId="166" fontId="1" fillId="0" borderId="0" xfId="21" applyNumberFormat="1" applyFont="1" applyFill="1" applyProtection="1">
      <alignment/>
      <protection/>
    </xf>
    <xf numFmtId="166" fontId="1" fillId="2" borderId="0" xfId="21" applyNumberFormat="1" applyFont="1" applyFill="1" applyProtection="1">
      <alignment/>
      <protection/>
    </xf>
    <xf numFmtId="164" fontId="7" fillId="0" borderId="25" xfId="18" applyNumberFormat="1" applyFont="1" applyFill="1" applyBorder="1" applyAlignment="1" applyProtection="1">
      <alignment horizontal="right"/>
      <protection/>
    </xf>
    <xf numFmtId="10" fontId="7" fillId="0" borderId="7" xfId="21" applyNumberFormat="1" applyFont="1" applyBorder="1" applyAlignment="1" applyProtection="1">
      <alignment horizontal="right"/>
      <protection/>
    </xf>
    <xf numFmtId="2" fontId="7" fillId="0" borderId="25" xfId="15" applyNumberFormat="1" applyFont="1" applyFill="1" applyBorder="1" applyAlignment="1" applyProtection="1">
      <alignment horizontal="right"/>
      <protection/>
    </xf>
    <xf numFmtId="164" fontId="7" fillId="0" borderId="24" xfId="18" applyNumberFormat="1" applyFont="1" applyBorder="1" applyAlignment="1" applyProtection="1">
      <alignment/>
      <protection/>
    </xf>
    <xf numFmtId="164" fontId="7" fillId="0" borderId="25" xfId="18" applyNumberFormat="1" applyFont="1" applyBorder="1" applyAlignment="1" applyProtection="1">
      <alignment/>
      <protection/>
    </xf>
    <xf numFmtId="10" fontId="7" fillId="0" borderId="25" xfId="15" applyNumberFormat="1" applyFont="1" applyFill="1" applyBorder="1" applyAlignment="1" applyProtection="1">
      <alignment horizontal="right"/>
      <protection/>
    </xf>
    <xf numFmtId="166" fontId="7" fillId="0" borderId="15" xfId="21" applyNumberFormat="1" applyFont="1" applyBorder="1" applyAlignment="1" applyProtection="1">
      <alignment horizontal="left"/>
      <protection/>
    </xf>
    <xf numFmtId="10" fontId="7" fillId="0" borderId="16" xfId="21" applyNumberFormat="1" applyFont="1" applyBorder="1" applyAlignment="1" applyProtection="1">
      <alignment horizontal="right"/>
      <protection/>
    </xf>
    <xf numFmtId="166" fontId="1" fillId="0" borderId="0" xfId="21" applyNumberFormat="1" applyFont="1" applyBorder="1" applyProtection="1">
      <alignment/>
      <protection/>
    </xf>
    <xf numFmtId="166" fontId="7" fillId="0" borderId="2" xfId="21" applyNumberFormat="1" applyFont="1" applyBorder="1" applyAlignment="1" applyProtection="1">
      <alignment horizontal="left"/>
      <protection/>
    </xf>
    <xf numFmtId="9" fontId="7" fillId="0" borderId="4" xfId="21" applyNumberFormat="1" applyFont="1" applyFill="1" applyBorder="1" applyAlignment="1" applyProtection="1">
      <alignment horizontal="right"/>
      <protection/>
    </xf>
    <xf numFmtId="9" fontId="7" fillId="0" borderId="4" xfId="21" applyNumberFormat="1" applyFont="1" applyBorder="1" applyAlignment="1" applyProtection="1">
      <alignment horizontal="right"/>
      <protection/>
    </xf>
    <xf numFmtId="170" fontId="6" fillId="0" borderId="28" xfId="15" applyNumberFormat="1" applyFont="1" applyBorder="1" applyProtection="1">
      <protection/>
    </xf>
    <xf numFmtId="164" fontId="6" fillId="0" borderId="29" xfId="18" applyNumberFormat="1" applyFont="1" applyBorder="1" applyProtection="1">
      <protection/>
    </xf>
    <xf numFmtId="170" fontId="6" fillId="0" borderId="28" xfId="15" applyNumberFormat="1" applyFont="1" applyBorder="1" applyAlignment="1" applyProtection="1">
      <alignment horizontal="right"/>
      <protection/>
    </xf>
    <xf numFmtId="166" fontId="6" fillId="0" borderId="0" xfId="21" applyNumberFormat="1" applyFont="1" applyBorder="1" applyAlignment="1" applyProtection="1">
      <alignment horizontal="left" indent="1"/>
      <protection/>
    </xf>
    <xf numFmtId="43" fontId="7" fillId="0" borderId="0" xfId="22" applyFont="1" applyFill="1" applyBorder="1" applyProtection="1">
      <protection/>
    </xf>
    <xf numFmtId="166" fontId="7" fillId="0" borderId="0" xfId="21" applyNumberFormat="1" applyFont="1" applyBorder="1" applyAlignment="1" applyProtection="1">
      <alignment horizontal="left"/>
      <protection/>
    </xf>
    <xf numFmtId="164" fontId="7" fillId="0" borderId="10" xfId="18" applyNumberFormat="1" applyFont="1" applyBorder="1" applyProtection="1">
      <protection/>
    </xf>
    <xf numFmtId="164" fontId="7" fillId="0" borderId="30" xfId="18" applyNumberFormat="1" applyFont="1" applyBorder="1" applyProtection="1">
      <protection/>
    </xf>
    <xf numFmtId="166" fontId="6" fillId="0" borderId="8" xfId="21" applyNumberFormat="1" applyFont="1" applyBorder="1" applyAlignment="1" applyProtection="1">
      <alignment horizontal="left" indent="1"/>
      <protection/>
    </xf>
    <xf numFmtId="164" fontId="7" fillId="0" borderId="0" xfId="18" applyNumberFormat="1" applyFont="1" applyFill="1" applyBorder="1" applyProtection="1">
      <protection/>
    </xf>
    <xf numFmtId="166" fontId="7" fillId="0" borderId="7" xfId="21" applyNumberFormat="1" applyFont="1" applyBorder="1" applyProtection="1">
      <alignment/>
      <protection/>
    </xf>
    <xf numFmtId="170" fontId="6" fillId="0" borderId="31" xfId="15" applyNumberFormat="1" applyFont="1" applyBorder="1" applyProtection="1">
      <protection/>
    </xf>
    <xf numFmtId="43" fontId="6" fillId="0" borderId="32" xfId="18" applyNumberFormat="1" applyFont="1" applyBorder="1" applyProtection="1">
      <protection/>
    </xf>
    <xf numFmtId="170" fontId="6" fillId="0" borderId="31" xfId="15" applyNumberFormat="1" applyFont="1" applyBorder="1" applyAlignment="1" applyProtection="1">
      <alignment horizontal="right"/>
      <protection/>
    </xf>
    <xf numFmtId="43" fontId="6" fillId="0" borderId="31" xfId="18" applyNumberFormat="1" applyFont="1" applyBorder="1" applyProtection="1">
      <protection/>
    </xf>
    <xf numFmtId="166" fontId="7" fillId="0" borderId="8" xfId="21" applyNumberFormat="1" applyFont="1" applyBorder="1" applyAlignment="1" applyProtection="1">
      <alignment horizontal="left" indent="2"/>
      <protection/>
    </xf>
    <xf numFmtId="166" fontId="7" fillId="0" borderId="0" xfId="21" applyNumberFormat="1" applyFont="1" applyBorder="1" applyProtection="1">
      <alignment/>
      <protection/>
    </xf>
    <xf numFmtId="164" fontId="1" fillId="0" borderId="33" xfId="18" applyNumberFormat="1" applyFont="1" applyFill="1" applyBorder="1" applyProtection="1">
      <protection/>
    </xf>
    <xf numFmtId="164" fontId="1" fillId="0" borderId="34" xfId="18" applyNumberFormat="1" applyFont="1" applyFill="1" applyBorder="1" applyProtection="1">
      <protection/>
    </xf>
    <xf numFmtId="166" fontId="7" fillId="0" borderId="0" xfId="21" applyNumberFormat="1" applyFont="1" applyBorder="1" applyAlignment="1" applyProtection="1">
      <alignment horizontal="left" indent="2"/>
      <protection/>
    </xf>
    <xf numFmtId="164" fontId="1" fillId="0" borderId="24" xfId="18" applyNumberFormat="1" applyFont="1" applyFill="1" applyBorder="1" applyProtection="1">
      <protection/>
    </xf>
    <xf numFmtId="164" fontId="1" fillId="0" borderId="25" xfId="18" applyNumberFormat="1" applyFont="1" applyFill="1" applyBorder="1" applyProtection="1">
      <protection/>
    </xf>
    <xf numFmtId="166" fontId="1" fillId="0" borderId="8" xfId="21" applyNumberFormat="1" applyFont="1" applyBorder="1" applyProtection="1">
      <alignment/>
      <protection/>
    </xf>
    <xf numFmtId="166" fontId="1" fillId="0" borderId="0" xfId="21" applyNumberFormat="1" applyFont="1" applyFill="1" applyBorder="1" applyProtection="1">
      <alignment/>
      <protection/>
    </xf>
    <xf numFmtId="167" fontId="1" fillId="0" borderId="0" xfId="18" applyNumberFormat="1" applyFont="1" applyBorder="1" applyProtection="1">
      <protection/>
    </xf>
    <xf numFmtId="170" fontId="1" fillId="0" borderId="24" xfId="15" applyNumberFormat="1" applyFont="1" applyBorder="1" applyProtection="1">
      <protection/>
    </xf>
    <xf numFmtId="164" fontId="1" fillId="0" borderId="25" xfId="18" applyNumberFormat="1" applyFont="1" applyBorder="1" applyProtection="1">
      <protection/>
    </xf>
    <xf numFmtId="164" fontId="1" fillId="0" borderId="24" xfId="18" applyNumberFormat="1" applyFont="1" applyBorder="1" applyProtection="1">
      <protection/>
    </xf>
    <xf numFmtId="173" fontId="1" fillId="3" borderId="0" xfId="18" applyNumberFormat="1" applyFont="1" applyFill="1" applyBorder="1" applyProtection="1">
      <protection/>
    </xf>
    <xf numFmtId="164" fontId="1" fillId="0" borderId="35" xfId="18" applyNumberFormat="1" applyFont="1" applyFill="1" applyBorder="1" applyProtection="1">
      <protection/>
    </xf>
    <xf numFmtId="164" fontId="1" fillId="0" borderId="36" xfId="18" applyNumberFormat="1" applyFont="1" applyFill="1" applyBorder="1" applyProtection="1">
      <protection/>
    </xf>
    <xf numFmtId="166" fontId="5" fillId="0" borderId="0" xfId="21" applyNumberFormat="1" applyFont="1" applyBorder="1" applyAlignment="1" applyProtection="1">
      <alignment horizontal="left" indent="1"/>
      <protection/>
    </xf>
    <xf numFmtId="170" fontId="7" fillId="0" borderId="37" xfId="15" applyNumberFormat="1" applyFont="1" applyBorder="1" applyAlignment="1" applyProtection="1">
      <alignment horizontal="right"/>
      <protection/>
    </xf>
    <xf numFmtId="164" fontId="1" fillId="0" borderId="38" xfId="18" applyNumberFormat="1" applyFont="1" applyFill="1" applyBorder="1" applyProtection="1">
      <protection/>
    </xf>
    <xf numFmtId="164" fontId="1" fillId="0" borderId="39" xfId="18" applyNumberFormat="1" applyFont="1" applyFill="1" applyBorder="1" applyProtection="1">
      <protection/>
    </xf>
    <xf numFmtId="0" fontId="10" fillId="4" borderId="30" xfId="0" applyFont="1" applyFill="1" applyBorder="1" applyAlignment="1">
      <alignment horizontal="center" vertical="center"/>
    </xf>
    <xf numFmtId="166" fontId="1" fillId="0" borderId="40" xfId="21" applyNumberFormat="1" applyFont="1" applyBorder="1" applyAlignment="1" applyProtection="1">
      <alignment horizontal="center" vertical="center"/>
      <protection/>
    </xf>
    <xf numFmtId="166" fontId="1" fillId="0" borderId="41" xfId="21" applyNumberFormat="1" applyFont="1" applyBorder="1" applyAlignment="1" applyProtection="1">
      <alignment horizontal="center" vertical="center"/>
      <protection/>
    </xf>
    <xf numFmtId="166" fontId="4" fillId="0" borderId="2" xfId="21" applyNumberFormat="1" applyFont="1" applyBorder="1" applyAlignment="1">
      <alignment horizontal="center" wrapText="1"/>
      <protection/>
    </xf>
    <xf numFmtId="166" fontId="4" fillId="0" borderId="4" xfId="21" applyNumberFormat="1" applyFont="1" applyBorder="1" applyAlignment="1">
      <alignment horizontal="center" wrapText="1"/>
      <protection/>
    </xf>
    <xf numFmtId="166" fontId="4" fillId="0" borderId="5" xfId="21" applyNumberFormat="1" applyFont="1" applyBorder="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dminOverheads" xfId="20"/>
    <cellStyle name="Normal_20023Wheat" xfId="21"/>
    <cellStyle name="Comma_20023Wheat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7240\Downloads\Costing%20wheatbarley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pwheat barley(ART2015Draft)"/>
      <sheetName val="Cropwheat barley(ART2014Draft)"/>
      <sheetName val="Cropwheat barley(ART2013Draft)"/>
      <sheetName val="Cropwheat barley(ART2012Draft "/>
      <sheetName val="Cropwheat barley( 2012Draft)"/>
      <sheetName val="Cropwheat barley(ART 2011) (ac)"/>
      <sheetName val="Index"/>
      <sheetName val="Cropwheat barley(ART 2011)  (3)"/>
      <sheetName val="PrintedIndex"/>
      <sheetName val="FinSummary"/>
      <sheetName val="Assumptions"/>
      <sheetName val="Capex"/>
      <sheetName val="WrkCap"/>
      <sheetName val="USCashF"/>
      <sheetName val="CashFlowG"/>
      <sheetName val="OhSum"/>
      <sheetName val="OhAdm"/>
      <sheetName val="OhApu"/>
      <sheetName val="OhFrm"/>
      <sheetName val="OhAud"/>
      <sheetName val="OhRes"/>
      <sheetName val="OhR&amp;M"/>
      <sheetName val="OhWel"/>
      <sheetName val="WrkProtCloth"/>
      <sheetName val="CropSum"/>
      <sheetName val="CropCabb"/>
      <sheetName val="CropDryb"/>
      <sheetName val="CropMang"/>
      <sheetName val="CropMaiz"/>
      <sheetName val="CropPapr"/>
      <sheetName val="CropPota"/>
      <sheetName val="CropSoya"/>
      <sheetName val="Cropwheat_Barley"/>
      <sheetName val="Cropwheat barley(ART 2011)"/>
      <sheetName val="Cropwheat_Barley (ART2010)"/>
      <sheetName val="CropRes"/>
      <sheetName val="ResInp2010.11"/>
      <sheetName val="ResInc2010.11"/>
      <sheetName val="ResAll2010.11"/>
      <sheetName val="ResLab2010.11"/>
      <sheetName val="ResCap2010.11"/>
      <sheetName val="LstckPigs"/>
      <sheetName val="LstckPigsPor"/>
      <sheetName val="LstckPigsInd"/>
      <sheetName val="LivstPigsV"/>
      <sheetName val="WrkPigs"/>
      <sheetName val="LstckCatOh"/>
      <sheetName val="LstckWean"/>
      <sheetName val="LstckPast"/>
      <sheetName val="LstckPens"/>
      <sheetName val="Inputs"/>
      <sheetName val="InpuVloo"/>
      <sheetName val="Wrk_Bale"/>
      <sheetName val="Wrk_Dry"/>
      <sheetName val="WrkInsFin"/>
      <sheetName val="WrkStoresPur"/>
      <sheetName val="WrkWages"/>
      <sheetName val="WrkWagesHrs"/>
      <sheetName val="SalPersSummary"/>
      <sheetName val="SalSummary"/>
      <sheetName val="SalAdmSummary"/>
      <sheetName val="SalFrmSummary"/>
      <sheetName val="SalAPUSummary"/>
      <sheetName val="SalResSummary"/>
      <sheetName val="ConsDir"/>
      <sheetName val="SalFinAss"/>
      <sheetName val="SalFinMgr"/>
      <sheetName val="SalFrmMgr"/>
      <sheetName val="SalFrmByr"/>
      <sheetName val="SalAPUStck"/>
      <sheetName val="SalResTech1"/>
      <sheetName val="Sal.ResMan"/>
      <sheetName val="SalResTech2"/>
      <sheetName val="SalResSenTech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AGRICULTURAL RESEARCH TRUST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6">
          <cell r="B6" t="str">
            <v>2/1</v>
          </cell>
          <cell r="C6" t="str">
            <v>Labour: Overtime 2/1</v>
          </cell>
          <cell r="D6">
            <v>0.644</v>
          </cell>
        </row>
        <row r="7">
          <cell r="B7" t="str">
            <v>3/2</v>
          </cell>
          <cell r="C7" t="str">
            <v>Labour: Overtime 3/2</v>
          </cell>
          <cell r="D7">
            <v>0.483</v>
          </cell>
        </row>
        <row r="8">
          <cell r="B8" t="str">
            <v>alac</v>
          </cell>
          <cell r="C8" t="str">
            <v>Alachlor</v>
          </cell>
          <cell r="D8">
            <v>5.36</v>
          </cell>
        </row>
        <row r="9">
          <cell r="B9" t="str">
            <v>an</v>
          </cell>
          <cell r="C9" t="str">
            <v>Ammonium nitrate </v>
          </cell>
          <cell r="D9">
            <v>540</v>
          </cell>
        </row>
        <row r="10">
          <cell r="B10" t="str">
            <v>anth</v>
          </cell>
          <cell r="C10" t="str">
            <v>Anthrax</v>
          </cell>
          <cell r="D10">
            <v>36</v>
          </cell>
        </row>
        <row r="11">
          <cell r="B11" t="str">
            <v>atra</v>
          </cell>
          <cell r="C11" t="str">
            <v>Atrazine</v>
          </cell>
          <cell r="D11">
            <v>5.36</v>
          </cell>
        </row>
        <row r="12">
          <cell r="B12" t="str">
            <v>azod</v>
          </cell>
          <cell r="C12" t="str">
            <v>Azodrin (Sytemic Pests)</v>
          </cell>
          <cell r="D12">
            <v>12</v>
          </cell>
        </row>
        <row r="13">
          <cell r="B13" t="str">
            <v>bag</v>
          </cell>
          <cell r="C13" t="str">
            <v>Bags: 50kg</v>
          </cell>
          <cell r="D13">
            <v>0</v>
          </cell>
        </row>
        <row r="14">
          <cell r="B14" t="str">
            <v>bale</v>
          </cell>
          <cell r="C14" t="str">
            <v>Bales Cost Only</v>
          </cell>
          <cell r="D14">
            <v>0.6637</v>
          </cell>
        </row>
        <row r="15">
          <cell r="B15" t="str">
            <v>banv</v>
          </cell>
          <cell r="C15" t="str">
            <v>Banvel</v>
          </cell>
          <cell r="D15">
            <v>25.6</v>
          </cell>
        </row>
        <row r="16">
          <cell r="B16" t="str">
            <v>basa</v>
          </cell>
          <cell r="C16" t="str">
            <v>Basagram( LB)</v>
          </cell>
          <cell r="D16">
            <v>58</v>
          </cell>
        </row>
        <row r="17">
          <cell r="B17" t="str">
            <v>bayt</v>
          </cell>
          <cell r="C17" t="str">
            <v>Baytan</v>
          </cell>
          <cell r="D17">
            <v>25</v>
          </cell>
        </row>
        <row r="18">
          <cell r="B18" t="str">
            <v>blad</v>
          </cell>
          <cell r="C18" t="str">
            <v>Bladex (LB)</v>
          </cell>
          <cell r="D18">
            <v>0</v>
          </cell>
        </row>
        <row r="19">
          <cell r="B19" t="str">
            <v>botu</v>
          </cell>
          <cell r="C19" t="str">
            <v>Botulism</v>
          </cell>
          <cell r="D19">
            <v>26</v>
          </cell>
        </row>
        <row r="20">
          <cell r="B20" t="str">
            <v>brav</v>
          </cell>
          <cell r="C20" t="str">
            <v>Bravo</v>
          </cell>
          <cell r="D20">
            <v>12</v>
          </cell>
        </row>
        <row r="21">
          <cell r="B21" t="str">
            <v>cake</v>
          </cell>
          <cell r="C21" t="str">
            <v>Cake: Cotton Seed</v>
          </cell>
          <cell r="D21">
            <v>0.225</v>
          </cell>
        </row>
        <row r="22">
          <cell r="B22" t="str">
            <v>carb</v>
          </cell>
          <cell r="C22" t="str">
            <v>Carbaryl 85% WP</v>
          </cell>
          <cell r="D22">
            <v>8</v>
          </cell>
        </row>
        <row r="23">
          <cell r="B23" t="str">
            <v>card</v>
          </cell>
          <cell r="C23" t="str">
            <v>Cardox/Growmore</v>
          </cell>
          <cell r="D23">
            <v>1.881</v>
          </cell>
        </row>
        <row r="24">
          <cell r="B24" t="str">
            <v>ceme</v>
          </cell>
          <cell r="C24" t="str">
            <v>Cement</v>
          </cell>
          <cell r="D24">
            <v>12</v>
          </cell>
        </row>
        <row r="25">
          <cell r="B25" t="str">
            <v>clam</v>
          </cell>
          <cell r="C25" t="str">
            <v>Clamoxyl</v>
          </cell>
          <cell r="D25">
            <v>47.11</v>
          </cell>
        </row>
        <row r="26">
          <cell r="B26" t="str">
            <v>clas</v>
          </cell>
          <cell r="C26" t="str">
            <v>Classic (LB)</v>
          </cell>
          <cell r="D26">
            <v>0.2</v>
          </cell>
        </row>
        <row r="27">
          <cell r="B27" t="str">
            <v>clos</v>
          </cell>
          <cell r="C27" t="str">
            <v>Closavet</v>
          </cell>
          <cell r="D27">
            <v>0</v>
          </cell>
        </row>
        <row r="28">
          <cell r="B28" t="str">
            <v>coci</v>
          </cell>
          <cell r="C28" t="str">
            <v>Cocide (Blight)</v>
          </cell>
          <cell r="D28">
            <v>0</v>
          </cell>
        </row>
        <row r="29">
          <cell r="B29" t="str">
            <v>coff</v>
          </cell>
          <cell r="C29" t="str">
            <v>Coffee blend  </v>
          </cell>
          <cell r="D29">
            <v>600</v>
          </cell>
        </row>
        <row r="30">
          <cell r="B30" t="str">
            <v>comb</v>
          </cell>
          <cell r="C30" t="str">
            <v>Combine</v>
          </cell>
          <cell r="D30">
            <v>5.8</v>
          </cell>
        </row>
        <row r="31">
          <cell r="B31" t="str">
            <v>combc</v>
          </cell>
          <cell r="C31" t="str">
            <v>Combine Contract</v>
          </cell>
          <cell r="D31">
            <v>80</v>
          </cell>
        </row>
        <row r="32">
          <cell r="B32" t="str">
            <v>comc</v>
          </cell>
          <cell r="C32" t="str">
            <v>Compound "C" 6:15:12 </v>
          </cell>
          <cell r="D32">
            <v>620</v>
          </cell>
        </row>
        <row r="33">
          <cell r="B33" t="str">
            <v>comd</v>
          </cell>
          <cell r="C33" t="str">
            <v>Compound "D" 8:16:8 </v>
          </cell>
          <cell r="D33">
            <v>540</v>
          </cell>
        </row>
        <row r="34">
          <cell r="B34" t="str">
            <v>comdd</v>
          </cell>
          <cell r="C34" t="str">
            <v>Compound "DD" 14:28:14 </v>
          </cell>
          <cell r="D34">
            <v>905.0749999999999</v>
          </cell>
        </row>
        <row r="35">
          <cell r="B35" t="str">
            <v>coms</v>
          </cell>
          <cell r="C35" t="str">
            <v>Compound "S: 7:21:7</v>
          </cell>
          <cell r="D35">
            <v>640</v>
          </cell>
        </row>
        <row r="36">
          <cell r="B36" t="str">
            <v>copp</v>
          </cell>
          <cell r="C36" t="str">
            <v>Copper Oxy</v>
          </cell>
          <cell r="D36">
            <v>5.8</v>
          </cell>
        </row>
        <row r="37">
          <cell r="B37" t="str">
            <v>cottm</v>
          </cell>
          <cell r="C37" t="str">
            <v>Cotton Meal</v>
          </cell>
          <cell r="D37">
            <v>0.225</v>
          </cell>
        </row>
        <row r="38">
          <cell r="B38" t="str">
            <v>curr</v>
          </cell>
          <cell r="C38" t="str">
            <v>Currater</v>
          </cell>
          <cell r="D38">
            <v>4.76</v>
          </cell>
        </row>
        <row r="39">
          <cell r="B39" t="str">
            <v>dect</v>
          </cell>
          <cell r="C39" t="str">
            <v>Dectomax</v>
          </cell>
          <cell r="D39">
            <v>88.45</v>
          </cell>
        </row>
        <row r="40">
          <cell r="B40" t="str">
            <v>dede</v>
          </cell>
          <cell r="C40" t="str">
            <v>Dedevap</v>
          </cell>
          <cell r="D40">
            <v>7.8</v>
          </cell>
        </row>
        <row r="41">
          <cell r="B41" t="str">
            <v>denk</v>
          </cell>
          <cell r="C41" t="str">
            <v>Denkalac</v>
          </cell>
          <cell r="D41">
            <v>0</v>
          </cell>
        </row>
        <row r="42">
          <cell r="B42" t="str">
            <v>diaz</v>
          </cell>
          <cell r="C42" t="str">
            <v>Diaznon</v>
          </cell>
          <cell r="D42">
            <v>5</v>
          </cell>
        </row>
        <row r="43">
          <cell r="B43" t="str">
            <v>dies</v>
          </cell>
          <cell r="C43" t="str">
            <v>Diesel</v>
          </cell>
          <cell r="D43">
            <v>1.23</v>
          </cell>
        </row>
        <row r="44">
          <cell r="B44" t="str">
            <v>dime</v>
          </cell>
          <cell r="C44" t="str">
            <v>Dimethoate 40 EC</v>
          </cell>
          <cell r="D44">
            <v>7.8</v>
          </cell>
        </row>
        <row r="45">
          <cell r="B45" t="str">
            <v>dith</v>
          </cell>
          <cell r="C45" t="str">
            <v>Dithane M45</v>
          </cell>
          <cell r="D45">
            <v>7</v>
          </cell>
        </row>
        <row r="46">
          <cell r="B46" t="str">
            <v>dryi</v>
          </cell>
          <cell r="C46" t="str">
            <v>Drying %</v>
          </cell>
          <cell r="D46">
            <v>30</v>
          </cell>
        </row>
        <row r="47">
          <cell r="B47" t="str">
            <v>dual</v>
          </cell>
          <cell r="C47" t="str">
            <v>Dual (PrE)</v>
          </cell>
          <cell r="D47">
            <v>14</v>
          </cell>
        </row>
        <row r="48">
          <cell r="B48" t="str">
            <v>ecol</v>
          </cell>
          <cell r="C48" t="str">
            <v>Ecoli</v>
          </cell>
          <cell r="D48">
            <v>0</v>
          </cell>
        </row>
        <row r="49">
          <cell r="B49" t="str">
            <v>elec</v>
          </cell>
          <cell r="C49" t="str">
            <v>Electricity</v>
          </cell>
          <cell r="D49">
            <v>0</v>
          </cell>
        </row>
        <row r="50">
          <cell r="B50" t="str">
            <v>ethr</v>
          </cell>
          <cell r="C50" t="str">
            <v>Ethrel</v>
          </cell>
          <cell r="D50">
            <v>11</v>
          </cell>
        </row>
        <row r="51">
          <cell r="B51" t="str">
            <v>exit</v>
          </cell>
          <cell r="C51" t="str">
            <v>Exit Wound Spray</v>
          </cell>
          <cell r="D51">
            <v>0</v>
          </cell>
        </row>
        <row r="52">
          <cell r="B52" t="str">
            <v>farr</v>
          </cell>
          <cell r="C52" t="str">
            <v>Farrowsure</v>
          </cell>
          <cell r="D52">
            <v>65.23</v>
          </cell>
        </row>
        <row r="53">
          <cell r="B53" t="str">
            <v>fast</v>
          </cell>
          <cell r="C53" t="str">
            <v>Fastac</v>
          </cell>
          <cell r="D53">
            <v>0</v>
          </cell>
        </row>
        <row r="54">
          <cell r="B54" t="str">
            <v>feed</v>
          </cell>
          <cell r="C54" t="str">
            <v>Feed: Pen Ration</v>
          </cell>
          <cell r="D54">
            <v>0.375</v>
          </cell>
        </row>
        <row r="55">
          <cell r="B55" t="str">
            <v>feedc</v>
          </cell>
          <cell r="C55" t="str">
            <v>Feed: Concentrate 1:4 Cattle</v>
          </cell>
          <cell r="D55">
            <v>0.225</v>
          </cell>
        </row>
        <row r="56">
          <cell r="B56" t="str">
            <v>fenv</v>
          </cell>
          <cell r="C56" t="str">
            <v>Fenvelerate</v>
          </cell>
          <cell r="D56">
            <v>7.6</v>
          </cell>
        </row>
        <row r="57">
          <cell r="B57" t="str">
            <v>ferr</v>
          </cell>
          <cell r="C57" t="str">
            <v>Ferrum</v>
          </cell>
          <cell r="D57">
            <v>0</v>
          </cell>
        </row>
        <row r="58">
          <cell r="B58" t="str">
            <v>fish</v>
          </cell>
          <cell r="C58" t="str">
            <v>Fish Meal</v>
          </cell>
          <cell r="D58">
            <v>1.91</v>
          </cell>
        </row>
        <row r="59">
          <cell r="B59" t="str">
            <v>fluk</v>
          </cell>
          <cell r="C59" t="str">
            <v>Fluke</v>
          </cell>
          <cell r="D59">
            <v>0</v>
          </cell>
        </row>
        <row r="60">
          <cell r="B60" t="str">
            <v>foli</v>
          </cell>
          <cell r="C60" t="str">
            <v>Folicur</v>
          </cell>
          <cell r="D60">
            <v>1.2</v>
          </cell>
        </row>
        <row r="61">
          <cell r="B61" t="str">
            <v>fusi</v>
          </cell>
          <cell r="C61" t="str">
            <v>Fusilade</v>
          </cell>
          <cell r="D61">
            <v>23</v>
          </cell>
        </row>
        <row r="62">
          <cell r="B62" t="str">
            <v>gauc</v>
          </cell>
          <cell r="C62" t="str">
            <v>Gaucho 70% WS</v>
          </cell>
          <cell r="D62">
            <v>24</v>
          </cell>
        </row>
        <row r="63">
          <cell r="B63" t="str">
            <v>gilt</v>
          </cell>
          <cell r="C63" t="str">
            <v>Premix: Gilt</v>
          </cell>
          <cell r="D63">
            <v>5.763</v>
          </cell>
        </row>
        <row r="64">
          <cell r="B64" t="str">
            <v>gram</v>
          </cell>
          <cell r="C64" t="str">
            <v>Gramoxone</v>
          </cell>
          <cell r="D64">
            <v>5.8</v>
          </cell>
        </row>
        <row r="65">
          <cell r="B65" t="str">
            <v>grea</v>
          </cell>
          <cell r="C65" t="str">
            <v>Grease: General</v>
          </cell>
          <cell r="D65">
            <v>0</v>
          </cell>
        </row>
        <row r="66">
          <cell r="B66" t="str">
            <v>grow2</v>
          </cell>
          <cell r="C66" t="str">
            <v>Premix: Grower 2</v>
          </cell>
          <cell r="D66">
            <v>5.132</v>
          </cell>
        </row>
        <row r="67">
          <cell r="B67" t="str">
            <v>grow4</v>
          </cell>
          <cell r="C67" t="str">
            <v>Premix: Grower 4</v>
          </cell>
          <cell r="D67">
            <v>4.357</v>
          </cell>
        </row>
        <row r="68">
          <cell r="B68" t="str">
            <v>growm</v>
          </cell>
          <cell r="C68" t="str">
            <v>GrowMore/Cardox</v>
          </cell>
          <cell r="D68">
            <v>6</v>
          </cell>
        </row>
        <row r="69">
          <cell r="B69" t="str">
            <v>hite</v>
          </cell>
          <cell r="C69" t="str">
            <v>Hitetx</v>
          </cell>
          <cell r="D69">
            <v>0</v>
          </cell>
        </row>
        <row r="70">
          <cell r="B70" t="str">
            <v>inno</v>
          </cell>
          <cell r="C70" t="str">
            <v>Innoculant</v>
          </cell>
          <cell r="D70">
            <v>0</v>
          </cell>
        </row>
        <row r="71">
          <cell r="B71" t="str">
            <v>inte</v>
          </cell>
          <cell r="C71" t="str">
            <v>Intertocine</v>
          </cell>
          <cell r="D71">
            <v>27.74</v>
          </cell>
        </row>
        <row r="72">
          <cell r="B72" t="str">
            <v>irri</v>
          </cell>
          <cell r="C72" t="str">
            <v>Irrigation mm/ha</v>
          </cell>
          <cell r="D72">
            <v>2.509</v>
          </cell>
        </row>
        <row r="73">
          <cell r="B73" t="str">
            <v>kara</v>
          </cell>
          <cell r="C73" t="str">
            <v>Karate</v>
          </cell>
          <cell r="D73">
            <v>18</v>
          </cell>
        </row>
        <row r="74">
          <cell r="B74" t="str">
            <v>kelp</v>
          </cell>
          <cell r="C74" t="str">
            <v>Kelpac</v>
          </cell>
          <cell r="D74">
            <v>0</v>
          </cell>
        </row>
        <row r="75">
          <cell r="B75" t="str">
            <v>lass</v>
          </cell>
          <cell r="C75" t="str">
            <v>Lasso</v>
          </cell>
          <cell r="D75">
            <v>5</v>
          </cell>
        </row>
        <row r="76">
          <cell r="B76" t="str">
            <v>lime</v>
          </cell>
          <cell r="C76" t="str">
            <v>Lime </v>
          </cell>
          <cell r="D76">
            <v>98</v>
          </cell>
        </row>
        <row r="77">
          <cell r="B77" t="str">
            <v>limef</v>
          </cell>
          <cell r="C77" t="str">
            <v>LimeStone Flour</v>
          </cell>
          <cell r="D77">
            <v>0.12</v>
          </cell>
        </row>
        <row r="78">
          <cell r="B78" t="str">
            <v>limes</v>
          </cell>
          <cell r="C78" t="str">
            <v>Lime Sulphur</v>
          </cell>
          <cell r="D78">
            <v>0</v>
          </cell>
        </row>
        <row r="79">
          <cell r="B79" t="str">
            <v>lump</v>
          </cell>
          <cell r="C79" t="str">
            <v>Lumpy Skin</v>
          </cell>
          <cell r="D79">
            <v>0</v>
          </cell>
        </row>
        <row r="80">
          <cell r="B80" t="str">
            <v>lysi</v>
          </cell>
          <cell r="C80" t="str">
            <v>Lysine</v>
          </cell>
          <cell r="D80">
            <v>2.9</v>
          </cell>
        </row>
        <row r="81">
          <cell r="B81" t="str">
            <v>mahe</v>
          </cell>
          <cell r="C81" t="str">
            <v>Mahewu</v>
          </cell>
          <cell r="D81">
            <v>27</v>
          </cell>
        </row>
        <row r="82">
          <cell r="B82" t="str">
            <v>maizc</v>
          </cell>
          <cell r="C82" t="str">
            <v>Maize: Crushed</v>
          </cell>
          <cell r="D82">
            <v>0.275</v>
          </cell>
        </row>
        <row r="83">
          <cell r="B83" t="str">
            <v>maizw</v>
          </cell>
          <cell r="C83" t="str">
            <v>Maize: Welfare</v>
          </cell>
          <cell r="D83">
            <v>0</v>
          </cell>
        </row>
        <row r="84">
          <cell r="B84" t="str">
            <v>mala</v>
          </cell>
          <cell r="C84" t="str">
            <v>Malathion 1%</v>
          </cell>
          <cell r="D84">
            <v>4.8</v>
          </cell>
        </row>
        <row r="85">
          <cell r="B85" t="str">
            <v>manc</v>
          </cell>
          <cell r="C85" t="str">
            <v>Mancozeb</v>
          </cell>
          <cell r="D85">
            <v>7.24</v>
          </cell>
        </row>
        <row r="86">
          <cell r="B86" t="str">
            <v>matc</v>
          </cell>
          <cell r="C86" t="str">
            <v>Match</v>
          </cell>
          <cell r="D86">
            <v>45</v>
          </cell>
        </row>
        <row r="87">
          <cell r="B87" t="str">
            <v>mcp</v>
          </cell>
          <cell r="C87" t="str">
            <v>MCP</v>
          </cell>
          <cell r="D87">
            <v>1.15</v>
          </cell>
        </row>
        <row r="88">
          <cell r="B88" t="str">
            <v>mcpa</v>
          </cell>
          <cell r="C88" t="str">
            <v>MCPA</v>
          </cell>
          <cell r="D88">
            <v>25</v>
          </cell>
        </row>
        <row r="89">
          <cell r="B89" t="str">
            <v>meta</v>
          </cell>
          <cell r="C89" t="str">
            <v>Metasystox</v>
          </cell>
          <cell r="D89">
            <v>0</v>
          </cell>
        </row>
        <row r="90">
          <cell r="B90" t="str">
            <v>meth</v>
          </cell>
          <cell r="C90" t="str">
            <v>Methionine</v>
          </cell>
          <cell r="D90">
            <v>9</v>
          </cell>
        </row>
        <row r="91">
          <cell r="B91" t="str">
            <v>mono</v>
          </cell>
          <cell r="C91" t="str">
            <v>Monocrotophos</v>
          </cell>
          <cell r="D91">
            <v>12</v>
          </cell>
        </row>
        <row r="92">
          <cell r="B92" t="str">
            <v>nosa</v>
          </cell>
          <cell r="C92" t="str">
            <v>Nosalac</v>
          </cell>
          <cell r="D92">
            <v>1.9</v>
          </cell>
        </row>
        <row r="93">
          <cell r="B93" t="str">
            <v>oilc</v>
          </cell>
          <cell r="C93" t="str">
            <v>Oil: Soya</v>
          </cell>
          <cell r="D93">
            <v>0.96</v>
          </cell>
        </row>
        <row r="94">
          <cell r="B94" t="str">
            <v>oilc</v>
          </cell>
          <cell r="C94" t="str">
            <v>Oil: Soya</v>
          </cell>
          <cell r="D94">
            <v>0.96</v>
          </cell>
        </row>
        <row r="95">
          <cell r="B95" t="str">
            <v>oile</v>
          </cell>
          <cell r="C95" t="str">
            <v>Engine Oil</v>
          </cell>
          <cell r="D95">
            <v>0</v>
          </cell>
        </row>
        <row r="96">
          <cell r="B96" t="str">
            <v>oilg</v>
          </cell>
          <cell r="C96" t="str">
            <v>Gear Oil</v>
          </cell>
          <cell r="D96">
            <v>0</v>
          </cell>
        </row>
        <row r="97">
          <cell r="B97" t="str">
            <v>oilh</v>
          </cell>
          <cell r="C97" t="str">
            <v>Hydraulic Oil</v>
          </cell>
          <cell r="D97">
            <v>0</v>
          </cell>
        </row>
        <row r="98">
          <cell r="B98" t="str">
            <v>omni</v>
          </cell>
          <cell r="C98" t="str">
            <v>Grease: General</v>
          </cell>
          <cell r="D98">
            <v>0</v>
          </cell>
        </row>
        <row r="99">
          <cell r="B99" t="str">
            <v>omni</v>
          </cell>
          <cell r="C99" t="str">
            <v>Omnia Potato Fert 8:18:24</v>
          </cell>
          <cell r="D99">
            <v>800</v>
          </cell>
        </row>
        <row r="100">
          <cell r="B100" t="str">
            <v>para</v>
          </cell>
          <cell r="C100" t="str">
            <v>Paracide</v>
          </cell>
          <cell r="D100">
            <v>12.5</v>
          </cell>
        </row>
        <row r="101">
          <cell r="B101" t="str">
            <v>per</v>
          </cell>
          <cell r="C101" t="str">
            <v>Labour: Permanent</v>
          </cell>
          <cell r="D101">
            <v>4.526</v>
          </cell>
        </row>
        <row r="102">
          <cell r="B102" t="str">
            <v>petr</v>
          </cell>
          <cell r="C102" t="str">
            <v>Petrol</v>
          </cell>
          <cell r="D102">
            <v>1.3</v>
          </cell>
        </row>
        <row r="103">
          <cell r="B103" t="str">
            <v>pkt</v>
          </cell>
          <cell r="C103" t="str">
            <v>Pockets: Potatoe 15kg</v>
          </cell>
          <cell r="D103">
            <v>0.2</v>
          </cell>
        </row>
        <row r="104">
          <cell r="B104" t="str">
            <v>pota</v>
          </cell>
          <cell r="C104" t="str">
            <v>Potasium Nitrate</v>
          </cell>
          <cell r="D104">
            <v>1800</v>
          </cell>
        </row>
        <row r="105">
          <cell r="B105" t="str">
            <v>prem</v>
          </cell>
          <cell r="C105" t="str">
            <v>Premix: Creep</v>
          </cell>
          <cell r="D105">
            <v>8.1</v>
          </cell>
        </row>
        <row r="106">
          <cell r="B106" t="str">
            <v>prom</v>
          </cell>
          <cell r="C106" t="str">
            <v>Promote</v>
          </cell>
          <cell r="D106">
            <v>0</v>
          </cell>
        </row>
        <row r="107">
          <cell r="B107" t="str">
            <v>punc</v>
          </cell>
          <cell r="C107" t="str">
            <v>Punch Xtra (Rust)</v>
          </cell>
          <cell r="D107">
            <v>33.34</v>
          </cell>
        </row>
        <row r="108">
          <cell r="B108" t="str">
            <v>quar</v>
          </cell>
          <cell r="C108" t="str">
            <v>Quarter Evil</v>
          </cell>
          <cell r="D108">
            <v>0</v>
          </cell>
        </row>
        <row r="109">
          <cell r="B109" t="str">
            <v>rido</v>
          </cell>
          <cell r="C109" t="str">
            <v>Ridomil/Crater</v>
          </cell>
          <cell r="D109">
            <v>20</v>
          </cell>
        </row>
        <row r="110">
          <cell r="B110" t="str">
            <v>roun</v>
          </cell>
          <cell r="C110" t="str">
            <v>Round up</v>
          </cell>
          <cell r="D110">
            <v>9</v>
          </cell>
        </row>
        <row r="111">
          <cell r="B111" t="str">
            <v>roxi</v>
          </cell>
          <cell r="C111" t="str">
            <v>Red Oxide Primer</v>
          </cell>
          <cell r="D111">
            <v>0</v>
          </cell>
        </row>
        <row r="112">
          <cell r="B112" t="str">
            <v>s608</v>
          </cell>
          <cell r="C112" t="str">
            <v>Seed: SC608</v>
          </cell>
          <cell r="D112">
            <v>90</v>
          </cell>
        </row>
        <row r="113">
          <cell r="B113" t="str">
            <v>s635</v>
          </cell>
          <cell r="C113" t="str">
            <v>Seed: SC635</v>
          </cell>
          <cell r="D113">
            <v>0</v>
          </cell>
        </row>
        <row r="114">
          <cell r="B114" t="str">
            <v>s721</v>
          </cell>
          <cell r="C114" t="str">
            <v>Seed: SC721</v>
          </cell>
          <cell r="D114">
            <v>90</v>
          </cell>
        </row>
        <row r="115">
          <cell r="B115" t="str">
            <v>salt</v>
          </cell>
          <cell r="C115" t="str">
            <v>Salt</v>
          </cell>
          <cell r="D115">
            <v>0.17</v>
          </cell>
        </row>
        <row r="116">
          <cell r="B116" t="str">
            <v>sann</v>
          </cell>
          <cell r="C116" t="str">
            <v>Sannawet</v>
          </cell>
          <cell r="D116">
            <v>8.6</v>
          </cell>
        </row>
        <row r="117">
          <cell r="B117" t="str">
            <v>sbar</v>
          </cell>
          <cell r="C117" t="str">
            <v>Seed: Barley</v>
          </cell>
          <cell r="D117">
            <v>25</v>
          </cell>
        </row>
        <row r="118">
          <cell r="B118" t="str">
            <v>scab</v>
          </cell>
          <cell r="C118" t="str">
            <v>Seed: Cabbage Star 3311</v>
          </cell>
          <cell r="D118">
            <v>430</v>
          </cell>
        </row>
        <row r="119">
          <cell r="B119" t="str">
            <v>sdry</v>
          </cell>
          <cell r="C119" t="str">
            <v>Seed: Dry Beans</v>
          </cell>
          <cell r="D119">
            <v>30</v>
          </cell>
        </row>
        <row r="120">
          <cell r="B120" t="str">
            <v>sea</v>
          </cell>
          <cell r="C120" t="str">
            <v>Labour: Seasonal</v>
          </cell>
          <cell r="D120">
            <v>3.484</v>
          </cell>
        </row>
        <row r="121">
          <cell r="B121" t="str">
            <v>senc</v>
          </cell>
          <cell r="C121" t="str">
            <v>Sencor</v>
          </cell>
          <cell r="D121">
            <v>16.2</v>
          </cell>
        </row>
        <row r="122">
          <cell r="B122" t="str">
            <v>shav</v>
          </cell>
          <cell r="C122" t="str">
            <v>Shavit</v>
          </cell>
          <cell r="D122">
            <v>28</v>
          </cell>
        </row>
        <row r="123">
          <cell r="B123" t="str">
            <v>sowd</v>
          </cell>
          <cell r="C123" t="str">
            <v>Premix: Sow Dry</v>
          </cell>
          <cell r="D123">
            <v>5.685</v>
          </cell>
        </row>
        <row r="124">
          <cell r="B124" t="str">
            <v>sowd</v>
          </cell>
          <cell r="C124" t="str">
            <v>Premix: Sow Dry</v>
          </cell>
          <cell r="D124">
            <v>5.685</v>
          </cell>
        </row>
        <row r="125">
          <cell r="B125" t="str">
            <v>sowl</v>
          </cell>
          <cell r="C125" t="str">
            <v>Premix: Sow Lactating</v>
          </cell>
          <cell r="D125">
            <v>5.397</v>
          </cell>
        </row>
        <row r="126">
          <cell r="B126" t="str">
            <v>soya</v>
          </cell>
          <cell r="C126" t="str">
            <v>Soya Beans</v>
          </cell>
          <cell r="D126">
            <v>0.375</v>
          </cell>
        </row>
        <row r="127">
          <cell r="B127" t="str">
            <v>soyam</v>
          </cell>
          <cell r="C127" t="str">
            <v>Meal: Soya</v>
          </cell>
          <cell r="D127">
            <v>0</v>
          </cell>
        </row>
        <row r="128">
          <cell r="B128" t="str">
            <v>soyam</v>
          </cell>
          <cell r="C128" t="str">
            <v>Soya Meal</v>
          </cell>
          <cell r="D128">
            <v>0</v>
          </cell>
        </row>
        <row r="129">
          <cell r="B129" t="str">
            <v>soyam</v>
          </cell>
          <cell r="C129" t="str">
            <v>Soya Meal</v>
          </cell>
          <cell r="D129">
            <v>0</v>
          </cell>
        </row>
        <row r="130">
          <cell r="B130" t="str">
            <v>span</v>
          </cell>
          <cell r="C130" t="str">
            <v>Seed: Pan30B50</v>
          </cell>
          <cell r="D130">
            <v>0</v>
          </cell>
        </row>
        <row r="131">
          <cell r="B131" t="str">
            <v>spot</v>
          </cell>
          <cell r="C131" t="str">
            <v>Seed: Potato </v>
          </cell>
          <cell r="D131">
            <v>30</v>
          </cell>
        </row>
        <row r="132">
          <cell r="B132" t="str">
            <v>spoto</v>
          </cell>
          <cell r="C132" t="str">
            <v>Spot On</v>
          </cell>
          <cell r="D132">
            <v>0</v>
          </cell>
        </row>
        <row r="133">
          <cell r="B133" t="str">
            <v>ssan</v>
          </cell>
          <cell r="C133" t="str">
            <v>Soya: Santa</v>
          </cell>
          <cell r="D133">
            <v>25</v>
          </cell>
        </row>
        <row r="134">
          <cell r="B134" t="str">
            <v>ssee</v>
          </cell>
          <cell r="C134" t="str">
            <v>Seedling Germination</v>
          </cell>
          <cell r="D134">
            <v>25</v>
          </cell>
        </row>
        <row r="135">
          <cell r="B135" t="str">
            <v>ssie</v>
          </cell>
          <cell r="C135" t="str">
            <v>Soya: Siesta</v>
          </cell>
          <cell r="D135">
            <v>25</v>
          </cell>
        </row>
        <row r="136">
          <cell r="B136" t="str">
            <v>supe</v>
          </cell>
          <cell r="C136" t="str">
            <v>Super Galant/Fusilade (PoE)</v>
          </cell>
          <cell r="D136">
            <v>23</v>
          </cell>
        </row>
        <row r="137">
          <cell r="B137" t="str">
            <v>swhe</v>
          </cell>
          <cell r="C137" t="str">
            <v>Seed: Wheat</v>
          </cell>
          <cell r="D137">
            <v>30</v>
          </cell>
        </row>
        <row r="138">
          <cell r="B138" t="str">
            <v>swhe</v>
          </cell>
          <cell r="C138" t="str">
            <v>Seed: Wheat</v>
          </cell>
          <cell r="D138">
            <v>30</v>
          </cell>
        </row>
        <row r="139">
          <cell r="B139" t="str">
            <v>tama</v>
          </cell>
          <cell r="C139" t="str">
            <v>Tamaron</v>
          </cell>
          <cell r="D139">
            <v>12</v>
          </cell>
        </row>
        <row r="140">
          <cell r="B140" t="str">
            <v>terr</v>
          </cell>
          <cell r="C140" t="str">
            <v>Terramycin</v>
          </cell>
          <cell r="D140">
            <v>0</v>
          </cell>
        </row>
        <row r="141">
          <cell r="B141" t="str">
            <v>thio</v>
          </cell>
          <cell r="C141" t="str">
            <v>Thiodan 35 MO</v>
          </cell>
          <cell r="D141">
            <v>9.6</v>
          </cell>
        </row>
        <row r="142">
          <cell r="B142" t="str">
            <v>thiog</v>
          </cell>
          <cell r="C142" t="str">
            <v>Thiodan granules</v>
          </cell>
          <cell r="D142">
            <v>2</v>
          </cell>
        </row>
        <row r="143">
          <cell r="B143" t="str">
            <v>thion</v>
          </cell>
          <cell r="C143" t="str">
            <v>Thionex 35 EC (Bollworm)</v>
          </cell>
          <cell r="D143">
            <v>9</v>
          </cell>
        </row>
        <row r="144">
          <cell r="B144" t="str">
            <v>thione</v>
          </cell>
          <cell r="C144" t="str">
            <v>Thionex 1% </v>
          </cell>
          <cell r="D144">
            <v>5</v>
          </cell>
        </row>
        <row r="145">
          <cell r="B145" t="str">
            <v>thir</v>
          </cell>
          <cell r="C145" t="str">
            <v>Thiram 80 WP</v>
          </cell>
          <cell r="D145">
            <v>9</v>
          </cell>
        </row>
        <row r="146">
          <cell r="B146" t="str">
            <v>toma</v>
          </cell>
          <cell r="C146" t="str">
            <v>Tomanol</v>
          </cell>
          <cell r="D146">
            <v>0</v>
          </cell>
        </row>
        <row r="147">
          <cell r="B147" t="str">
            <v>trac</v>
          </cell>
          <cell r="C147" t="str">
            <v>Tractor+Implement</v>
          </cell>
          <cell r="D147">
            <v>3.46</v>
          </cell>
        </row>
        <row r="148">
          <cell r="B148" t="str">
            <v>tram</v>
          </cell>
          <cell r="C148" t="str">
            <v>Tramisol/Lovel</v>
          </cell>
          <cell r="D148">
            <v>0</v>
          </cell>
        </row>
        <row r="149">
          <cell r="B149" t="str">
            <v>tran</v>
          </cell>
          <cell r="C149" t="str">
            <v>Transport 8t+trailer</v>
          </cell>
          <cell r="D149">
            <v>3.67</v>
          </cell>
        </row>
        <row r="150">
          <cell r="B150" t="str">
            <v>tria</v>
          </cell>
          <cell r="C150" t="str">
            <v>Triatix</v>
          </cell>
          <cell r="D150">
            <v>9.5</v>
          </cell>
        </row>
        <row r="151">
          <cell r="B151" t="str">
            <v>trif</v>
          </cell>
          <cell r="C151" t="str">
            <v>Triff</v>
          </cell>
          <cell r="D151">
            <v>10.3</v>
          </cell>
        </row>
        <row r="152">
          <cell r="B152" t="str">
            <v>tylo</v>
          </cell>
          <cell r="C152" t="str">
            <v>Tylosine Phosphate/Promote</v>
          </cell>
          <cell r="D152">
            <v>0</v>
          </cell>
        </row>
        <row r="153">
          <cell r="B153" t="str">
            <v>unic</v>
          </cell>
          <cell r="C153" t="str">
            <v>Unicillin</v>
          </cell>
          <cell r="D153">
            <v>0</v>
          </cell>
        </row>
        <row r="154">
          <cell r="B154" t="str">
            <v>vita</v>
          </cell>
          <cell r="C154" t="str">
            <v>Vitavax</v>
          </cell>
          <cell r="D154">
            <v>7.99</v>
          </cell>
        </row>
        <row r="155">
          <cell r="B155" t="str">
            <v>wean2</v>
          </cell>
          <cell r="C155" t="str">
            <v>Premix: Weaner 2</v>
          </cell>
          <cell r="D155">
            <v>7.728</v>
          </cell>
        </row>
        <row r="156">
          <cell r="B156" t="str">
            <v>weld</v>
          </cell>
          <cell r="C156" t="str">
            <v>Wettable Sulphur</v>
          </cell>
          <cell r="D156">
            <v>1.88</v>
          </cell>
        </row>
        <row r="157">
          <cell r="B157" t="str">
            <v>wett</v>
          </cell>
          <cell r="C157" t="str">
            <v>wett</v>
          </cell>
          <cell r="D157" t="str">
            <v>ltr</v>
          </cell>
        </row>
        <row r="158">
          <cell r="B158" t="str">
            <v>whebr</v>
          </cell>
          <cell r="C158" t="str">
            <v>Wheat Bran</v>
          </cell>
          <cell r="D158">
            <v>0.18</v>
          </cell>
        </row>
        <row r="159">
          <cell r="B159" t="str">
            <v>woun</v>
          </cell>
          <cell r="C159" t="str">
            <v>Wound Spray</v>
          </cell>
          <cell r="D159">
            <v>0</v>
          </cell>
        </row>
        <row r="160">
          <cell r="B160" t="str">
            <v>zinco</v>
          </cell>
          <cell r="C160" t="str">
            <v>Zinc Oxide</v>
          </cell>
          <cell r="D160">
            <v>5</v>
          </cell>
        </row>
        <row r="161">
          <cell r="B161" t="str">
            <v>zinw</v>
          </cell>
          <cell r="C161" t="str">
            <v>Zinwa Water Charges</v>
          </cell>
          <cell r="D161">
            <v>87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8"/>
  <sheetViews>
    <sheetView tabSelected="1" workbookViewId="0" topLeftCell="A1">
      <selection activeCell="A2" sqref="A2"/>
    </sheetView>
  </sheetViews>
  <sheetFormatPr defaultColWidth="9.140625" defaultRowHeight="15"/>
  <cols>
    <col min="1" max="1" width="18.28125" style="0" customWidth="1"/>
    <col min="2" max="2" width="7.00390625" style="0" customWidth="1"/>
    <col min="3" max="3" width="5.8515625" style="0" customWidth="1"/>
    <col min="4" max="4" width="23.421875" style="0" customWidth="1"/>
    <col min="5" max="5" width="10.00390625" style="0" customWidth="1"/>
    <col min="6" max="7" width="8.00390625" style="0" customWidth="1"/>
    <col min="11" max="11" width="10.421875" style="0" customWidth="1"/>
  </cols>
  <sheetData>
    <row r="1" spans="1:13" ht="18">
      <c r="A1" s="1" t="s">
        <v>72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</row>
    <row r="2" spans="1:13" ht="16.5" thickBot="1">
      <c r="A2" s="5" t="s">
        <v>82</v>
      </c>
      <c r="B2" s="6"/>
      <c r="C2" s="6"/>
      <c r="D2" s="6"/>
      <c r="E2" s="7"/>
      <c r="F2" s="8"/>
      <c r="G2" s="9"/>
      <c r="H2" s="6"/>
      <c r="I2" s="10"/>
      <c r="J2" s="6"/>
      <c r="K2" s="11"/>
      <c r="L2" s="2"/>
      <c r="M2" s="2"/>
    </row>
    <row r="3" spans="1:13" ht="15.75" thickBot="1">
      <c r="A3" s="12" t="s">
        <v>79</v>
      </c>
      <c r="B3" s="13"/>
      <c r="C3" s="13"/>
      <c r="D3" s="14"/>
      <c r="E3" s="15"/>
      <c r="F3" s="16" t="s">
        <v>0</v>
      </c>
      <c r="G3" s="17"/>
      <c r="H3" s="18"/>
      <c r="I3" s="19" t="s">
        <v>1</v>
      </c>
      <c r="J3" s="17"/>
      <c r="K3" s="18"/>
      <c r="L3" s="20"/>
      <c r="M3" s="20"/>
    </row>
    <row r="4" spans="1:13" ht="15">
      <c r="A4" s="21" t="s">
        <v>2</v>
      </c>
      <c r="B4" s="22">
        <v>2015</v>
      </c>
      <c r="C4" s="23"/>
      <c r="D4" s="24" t="s">
        <v>80</v>
      </c>
      <c r="E4" s="25"/>
      <c r="F4" s="170" t="s">
        <v>3</v>
      </c>
      <c r="G4" s="171"/>
      <c r="H4" s="26">
        <v>7</v>
      </c>
      <c r="I4" s="170" t="s">
        <v>3</v>
      </c>
      <c r="J4" s="171"/>
      <c r="K4" s="27">
        <v>5.5</v>
      </c>
      <c r="L4" s="28"/>
      <c r="M4" s="28"/>
    </row>
    <row r="5" spans="1:13" ht="15">
      <c r="A5" s="29" t="s">
        <v>4</v>
      </c>
      <c r="B5" s="30"/>
      <c r="C5" s="31"/>
      <c r="D5" s="32" t="s">
        <v>81</v>
      </c>
      <c r="E5" s="33"/>
      <c r="F5" s="34" t="s">
        <v>5</v>
      </c>
      <c r="G5" s="35" t="s">
        <v>6</v>
      </c>
      <c r="H5" s="36">
        <v>500</v>
      </c>
      <c r="I5" s="34" t="s">
        <v>7</v>
      </c>
      <c r="J5" s="35" t="s">
        <v>6</v>
      </c>
      <c r="K5" s="36">
        <v>460</v>
      </c>
      <c r="L5" s="37"/>
      <c r="M5" s="38"/>
    </row>
    <row r="6" spans="1:13" ht="15.75" thickBot="1">
      <c r="A6" s="39" t="s">
        <v>8</v>
      </c>
      <c r="B6" s="40" t="s">
        <v>9</v>
      </c>
      <c r="C6" s="41"/>
      <c r="D6" s="42"/>
      <c r="E6" s="43"/>
      <c r="F6" s="44" t="s">
        <v>8</v>
      </c>
      <c r="G6" s="45"/>
      <c r="H6" s="46" t="s">
        <v>10</v>
      </c>
      <c r="I6" s="47" t="s">
        <v>8</v>
      </c>
      <c r="J6" s="45"/>
      <c r="K6" s="46" t="s">
        <v>10</v>
      </c>
      <c r="L6" s="38"/>
      <c r="M6" s="38"/>
    </row>
    <row r="7" spans="1:13" ht="26.25" thickBot="1">
      <c r="A7" s="48" t="s">
        <v>11</v>
      </c>
      <c r="B7" s="49" t="s">
        <v>12</v>
      </c>
      <c r="C7" s="50" t="s">
        <v>13</v>
      </c>
      <c r="D7" s="50" t="s">
        <v>14</v>
      </c>
      <c r="E7" s="51" t="s">
        <v>15</v>
      </c>
      <c r="F7" s="49" t="s">
        <v>16</v>
      </c>
      <c r="G7" s="50" t="s">
        <v>17</v>
      </c>
      <c r="H7" s="52" t="s">
        <v>18</v>
      </c>
      <c r="I7" s="49" t="s">
        <v>16</v>
      </c>
      <c r="J7" s="50" t="s">
        <v>17</v>
      </c>
      <c r="K7" s="52" t="s">
        <v>18</v>
      </c>
      <c r="L7" s="53"/>
      <c r="M7" s="53"/>
    </row>
    <row r="8" spans="1:13" ht="15">
      <c r="A8" s="54"/>
      <c r="B8" s="55"/>
      <c r="C8" s="56"/>
      <c r="D8" s="57"/>
      <c r="E8" s="58"/>
      <c r="F8" s="59"/>
      <c r="G8" s="60"/>
      <c r="H8" s="61"/>
      <c r="I8" s="59"/>
      <c r="J8" s="60"/>
      <c r="K8" s="61"/>
      <c r="L8" s="20"/>
      <c r="M8" s="20"/>
    </row>
    <row r="9" spans="1:13" ht="15">
      <c r="A9" s="54" t="s">
        <v>19</v>
      </c>
      <c r="B9" s="55">
        <v>33</v>
      </c>
      <c r="C9" s="56" t="s">
        <v>20</v>
      </c>
      <c r="D9" s="62" t="s">
        <v>21</v>
      </c>
      <c r="E9" s="63">
        <v>3.66</v>
      </c>
      <c r="F9" s="59">
        <v>1</v>
      </c>
      <c r="G9" s="64">
        <f>+H9/$H$64</f>
        <v>0.06579564314957127</v>
      </c>
      <c r="H9" s="65">
        <f>+E9*F9*B9</f>
        <v>120.78</v>
      </c>
      <c r="I9" s="59">
        <v>1</v>
      </c>
      <c r="J9" s="64">
        <f>+K9/$K$64</f>
        <v>0.0679860470431023</v>
      </c>
      <c r="K9" s="65">
        <f>+E9*I9*B9</f>
        <v>120.78</v>
      </c>
      <c r="L9" s="20"/>
      <c r="M9" s="20"/>
    </row>
    <row r="10" spans="1:13" ht="15">
      <c r="A10" s="66"/>
      <c r="B10" s="67"/>
      <c r="C10" s="68"/>
      <c r="D10" s="68"/>
      <c r="E10" s="69"/>
      <c r="F10" s="67"/>
      <c r="G10" s="68"/>
      <c r="H10" s="70"/>
      <c r="I10" s="67"/>
      <c r="J10" s="68"/>
      <c r="K10" s="70"/>
      <c r="L10" s="53"/>
      <c r="M10" s="53"/>
    </row>
    <row r="11" spans="1:13" ht="15">
      <c r="A11" s="54" t="s">
        <v>22</v>
      </c>
      <c r="B11" s="55">
        <v>250</v>
      </c>
      <c r="C11" s="56" t="s">
        <v>23</v>
      </c>
      <c r="D11" s="57" t="s">
        <v>24</v>
      </c>
      <c r="E11" s="63">
        <v>0.831</v>
      </c>
      <c r="F11" s="59">
        <v>1</v>
      </c>
      <c r="G11" s="71">
        <f>+H11/$H$64</f>
        <v>0.11317308216859936</v>
      </c>
      <c r="H11" s="72">
        <f>+E11*F11*B11</f>
        <v>207.75</v>
      </c>
      <c r="I11" s="59">
        <v>0</v>
      </c>
      <c r="J11" s="71">
        <f aca="true" t="shared" si="0" ref="J11:J16">+K11/$K$64</f>
        <v>0</v>
      </c>
      <c r="K11" s="72">
        <f>+E11*I11*B11</f>
        <v>0</v>
      </c>
      <c r="L11" s="32"/>
      <c r="M11" s="130"/>
    </row>
    <row r="12" spans="1:13" ht="15">
      <c r="A12" s="73"/>
      <c r="B12" s="55">
        <v>400</v>
      </c>
      <c r="C12" s="56" t="s">
        <v>23</v>
      </c>
      <c r="D12" s="57" t="s">
        <v>24</v>
      </c>
      <c r="E12" s="63">
        <v>0.831</v>
      </c>
      <c r="F12" s="59">
        <v>0</v>
      </c>
      <c r="G12" s="71">
        <f>+H12/$H$64</f>
        <v>0</v>
      </c>
      <c r="H12" s="72">
        <f>+E12*F12*B12</f>
        <v>0</v>
      </c>
      <c r="I12" s="59">
        <v>1</v>
      </c>
      <c r="J12" s="71">
        <f t="shared" si="0"/>
        <v>0.18710516672567643</v>
      </c>
      <c r="K12" s="72">
        <f>+E12*I12*B12</f>
        <v>332.4</v>
      </c>
      <c r="L12" s="20"/>
      <c r="M12" s="20"/>
    </row>
    <row r="13" spans="1:13" ht="15">
      <c r="A13" s="73" t="s">
        <v>25</v>
      </c>
      <c r="B13" s="55">
        <v>350</v>
      </c>
      <c r="C13" s="56" t="s">
        <v>23</v>
      </c>
      <c r="D13" s="57" t="s">
        <v>26</v>
      </c>
      <c r="E13" s="63">
        <v>0.67</v>
      </c>
      <c r="F13" s="59">
        <v>1</v>
      </c>
      <c r="G13" s="71">
        <f>+H13/$H$64</f>
        <v>0.1277453081518005</v>
      </c>
      <c r="H13" s="72">
        <f>+E13*F13*B13</f>
        <v>234.5</v>
      </c>
      <c r="I13" s="59">
        <v>0</v>
      </c>
      <c r="J13" s="71">
        <f t="shared" si="0"/>
        <v>0</v>
      </c>
      <c r="K13" s="72">
        <f>+E13*I13*B13</f>
        <v>0</v>
      </c>
      <c r="L13" s="20"/>
      <c r="M13" s="20"/>
    </row>
    <row r="14" spans="1:13" ht="15">
      <c r="A14" s="73" t="s">
        <v>25</v>
      </c>
      <c r="B14" s="55">
        <v>400</v>
      </c>
      <c r="C14" s="56" t="s">
        <v>23</v>
      </c>
      <c r="D14" s="57" t="s">
        <v>26</v>
      </c>
      <c r="E14" s="63">
        <v>0.67</v>
      </c>
      <c r="F14" s="59">
        <v>0</v>
      </c>
      <c r="G14" s="71">
        <f>+H14/$H$64</f>
        <v>0</v>
      </c>
      <c r="H14" s="72">
        <f>+E14*F14*B14</f>
        <v>0</v>
      </c>
      <c r="I14" s="59">
        <v>1</v>
      </c>
      <c r="J14" s="71">
        <f t="shared" si="0"/>
        <v>0.15085494790156825</v>
      </c>
      <c r="K14" s="72">
        <f>+E14*I14*B14</f>
        <v>268</v>
      </c>
      <c r="L14" s="20"/>
      <c r="M14" s="20"/>
    </row>
    <row r="15" spans="1:13" ht="15">
      <c r="A15" s="73" t="s">
        <v>25</v>
      </c>
      <c r="B15" s="55">
        <v>1000</v>
      </c>
      <c r="C15" s="56" t="s">
        <v>23</v>
      </c>
      <c r="D15" s="57" t="s">
        <v>27</v>
      </c>
      <c r="E15" s="63">
        <v>0.1</v>
      </c>
      <c r="F15" s="59">
        <v>0</v>
      </c>
      <c r="G15" s="71">
        <f>+H15/$K$64</f>
        <v>0</v>
      </c>
      <c r="H15" s="72">
        <f>+E15*F15*B15</f>
        <v>0</v>
      </c>
      <c r="I15" s="59">
        <v>0</v>
      </c>
      <c r="J15" s="71">
        <f t="shared" si="0"/>
        <v>0</v>
      </c>
      <c r="K15" s="72">
        <f>+E15*I15*B15</f>
        <v>0</v>
      </c>
      <c r="L15" s="20"/>
      <c r="M15" s="20"/>
    </row>
    <row r="16" spans="1:13" ht="15">
      <c r="A16" s="74"/>
      <c r="B16" s="75"/>
      <c r="C16" s="76"/>
      <c r="D16" s="77"/>
      <c r="E16" s="78"/>
      <c r="F16" s="79"/>
      <c r="G16" s="80">
        <f>+H16/$H$64</f>
        <v>0.24091839032039986</v>
      </c>
      <c r="H16" s="81">
        <f>+SUBTOTAL(9,H11:H15)</f>
        <v>442.25</v>
      </c>
      <c r="I16" s="82"/>
      <c r="J16" s="80">
        <f t="shared" si="0"/>
        <v>0.3379601146272447</v>
      </c>
      <c r="K16" s="81">
        <f>+SUBTOTAL(9,K11:K15)</f>
        <v>600.4</v>
      </c>
      <c r="L16" s="83"/>
      <c r="M16" s="83"/>
    </row>
    <row r="17" spans="1:13" ht="15">
      <c r="A17" s="73"/>
      <c r="B17" s="55"/>
      <c r="C17" s="56"/>
      <c r="D17" s="84"/>
      <c r="E17" s="58"/>
      <c r="F17" s="59"/>
      <c r="G17" s="85"/>
      <c r="H17" s="86"/>
      <c r="I17" s="59"/>
      <c r="J17" s="85"/>
      <c r="K17" s="86"/>
      <c r="L17" s="20"/>
      <c r="M17" s="20"/>
    </row>
    <row r="18" spans="1:13" ht="15">
      <c r="A18" s="54" t="s">
        <v>28</v>
      </c>
      <c r="B18" s="55">
        <v>125</v>
      </c>
      <c r="C18" s="56" t="s">
        <v>23</v>
      </c>
      <c r="D18" s="57" t="s">
        <v>29</v>
      </c>
      <c r="E18" s="63">
        <v>1.344</v>
      </c>
      <c r="F18" s="59">
        <v>1</v>
      </c>
      <c r="G18" s="71">
        <f>+H18/$H$64</f>
        <v>0.09151902673561825</v>
      </c>
      <c r="H18" s="72">
        <f>+E18*F18*B18</f>
        <v>168</v>
      </c>
      <c r="I18" s="59">
        <v>0</v>
      </c>
      <c r="J18" s="71">
        <f>+K18/$K$64</f>
        <v>0</v>
      </c>
      <c r="K18" s="72">
        <f>+E18*I18*B18</f>
        <v>0</v>
      </c>
      <c r="L18" s="20"/>
      <c r="M18" s="20"/>
    </row>
    <row r="19" spans="1:13" ht="15">
      <c r="A19" s="54" t="s">
        <v>25</v>
      </c>
      <c r="B19" s="55">
        <v>100</v>
      </c>
      <c r="C19" s="56" t="s">
        <v>23</v>
      </c>
      <c r="D19" s="57" t="s">
        <v>30</v>
      </c>
      <c r="E19" s="63">
        <v>1</v>
      </c>
      <c r="F19" s="59">
        <v>0</v>
      </c>
      <c r="G19" s="71">
        <f>+H19/$H$64</f>
        <v>0</v>
      </c>
      <c r="H19" s="72">
        <f>+E19*F19*B19</f>
        <v>0</v>
      </c>
      <c r="I19" s="59">
        <v>1</v>
      </c>
      <c r="J19" s="71">
        <f>+K19/$K$64</f>
        <v>0.05628915966476428</v>
      </c>
      <c r="K19" s="72">
        <f>+E19*I19*B19</f>
        <v>100</v>
      </c>
      <c r="L19" s="20"/>
      <c r="M19" s="20"/>
    </row>
    <row r="20" spans="1:13" ht="15">
      <c r="A20" s="54" t="s">
        <v>31</v>
      </c>
      <c r="B20" s="55">
        <v>0.15</v>
      </c>
      <c r="C20" s="56" t="s">
        <v>23</v>
      </c>
      <c r="D20" s="57" t="s">
        <v>32</v>
      </c>
      <c r="E20" s="63">
        <v>25</v>
      </c>
      <c r="F20" s="59">
        <v>0</v>
      </c>
      <c r="G20" s="71">
        <f>+H20/$H$64</f>
        <v>0</v>
      </c>
      <c r="H20" s="72">
        <f>+E20*F20*B20</f>
        <v>0</v>
      </c>
      <c r="I20" s="59">
        <v>0</v>
      </c>
      <c r="J20" s="71">
        <f>+K20/$K$64</f>
        <v>0</v>
      </c>
      <c r="K20" s="72">
        <f>+E20*I20*B20</f>
        <v>0</v>
      </c>
      <c r="L20" s="20"/>
      <c r="M20" s="20"/>
    </row>
    <row r="21" spans="1:13" ht="15">
      <c r="A21" s="87"/>
      <c r="B21" s="75"/>
      <c r="C21" s="76"/>
      <c r="D21" s="88"/>
      <c r="E21" s="78"/>
      <c r="F21" s="79"/>
      <c r="G21" s="80">
        <f>+H21/$H$64</f>
        <v>0.09151902673561825</v>
      </c>
      <c r="H21" s="81">
        <f>+SUBTOTAL(9,H18:H20)</f>
        <v>168</v>
      </c>
      <c r="I21" s="82"/>
      <c r="J21" s="80">
        <f>+K21/$K$64</f>
        <v>0.05628915966476428</v>
      </c>
      <c r="K21" s="81">
        <f>+SUBTOTAL(9,K18:K20)</f>
        <v>100</v>
      </c>
      <c r="L21" s="83"/>
      <c r="M21" s="83"/>
    </row>
    <row r="22" spans="1:13" ht="15">
      <c r="A22" s="54"/>
      <c r="B22" s="55"/>
      <c r="C22" s="56"/>
      <c r="D22" s="57"/>
      <c r="E22" s="89"/>
      <c r="F22" s="59"/>
      <c r="G22" s="90"/>
      <c r="H22" s="91"/>
      <c r="I22" s="59"/>
      <c r="J22" s="71"/>
      <c r="K22" s="91"/>
      <c r="L22" s="20"/>
      <c r="M22" s="20"/>
    </row>
    <row r="23" spans="1:13" ht="15">
      <c r="A23" s="92"/>
      <c r="B23" s="93"/>
      <c r="C23" s="94"/>
      <c r="D23" s="62"/>
      <c r="E23" s="95"/>
      <c r="F23" s="59"/>
      <c r="G23" s="96"/>
      <c r="H23" s="97"/>
      <c r="I23" s="59"/>
      <c r="J23" s="96"/>
      <c r="K23" s="97"/>
      <c r="L23" s="20"/>
      <c r="M23" s="20"/>
    </row>
    <row r="24" spans="1:13" ht="15">
      <c r="A24" s="54" t="s">
        <v>73</v>
      </c>
      <c r="B24" s="98">
        <v>600</v>
      </c>
      <c r="C24" s="99" t="s">
        <v>33</v>
      </c>
      <c r="D24" s="100" t="s">
        <v>74</v>
      </c>
      <c r="E24" s="63">
        <v>0.781</v>
      </c>
      <c r="F24" s="59">
        <v>1</v>
      </c>
      <c r="G24" s="71">
        <f>+H24/$H$64</f>
        <v>0.25527271385899236</v>
      </c>
      <c r="H24" s="72">
        <f>+E24*F24*B24</f>
        <v>468.6</v>
      </c>
      <c r="I24" s="59">
        <v>1</v>
      </c>
      <c r="J24" s="71">
        <f>+K24/$K$64</f>
        <v>0.2637710021890854</v>
      </c>
      <c r="K24" s="72">
        <f>+E24*I24*B24</f>
        <v>468.6</v>
      </c>
      <c r="L24" s="20"/>
      <c r="M24" s="20"/>
    </row>
    <row r="25" spans="1:13" ht="15">
      <c r="A25" s="54"/>
      <c r="B25" s="55"/>
      <c r="C25" s="56"/>
      <c r="D25" s="57"/>
      <c r="E25" s="69"/>
      <c r="F25" s="59"/>
      <c r="G25" s="64">
        <f>+H25/$H$64</f>
        <v>0.25527271385899236</v>
      </c>
      <c r="H25" s="65">
        <f>+SUBTOTAL(9,H23:H24)</f>
        <v>468.6</v>
      </c>
      <c r="I25" s="59"/>
      <c r="J25" s="64">
        <f>+K25/$K$64</f>
        <v>0.2637710021890854</v>
      </c>
      <c r="K25" s="65">
        <f>+SUBTOTAL(9,K23:K24)</f>
        <v>468.6</v>
      </c>
      <c r="L25" s="20"/>
      <c r="M25" s="20"/>
    </row>
    <row r="26" spans="1:13" ht="15">
      <c r="A26" s="73"/>
      <c r="B26" s="55"/>
      <c r="C26" s="56"/>
      <c r="D26" s="84"/>
      <c r="E26" s="58"/>
      <c r="F26" s="59"/>
      <c r="G26" s="85"/>
      <c r="H26" s="86"/>
      <c r="I26" s="59"/>
      <c r="J26" s="85"/>
      <c r="K26" s="86"/>
      <c r="L26" s="20"/>
      <c r="M26" s="20"/>
    </row>
    <row r="27" spans="1:13" ht="15">
      <c r="A27" s="54" t="s">
        <v>34</v>
      </c>
      <c r="B27" s="103">
        <v>0.25</v>
      </c>
      <c r="C27" s="104" t="s">
        <v>20</v>
      </c>
      <c r="D27" s="57" t="s">
        <v>35</v>
      </c>
      <c r="E27" s="63">
        <v>20</v>
      </c>
      <c r="F27" s="59">
        <v>1</v>
      </c>
      <c r="G27" s="71">
        <f>+H27/$H$64</f>
        <v>0.002723780557607686</v>
      </c>
      <c r="H27" s="72">
        <f>+E27*F27*B27</f>
        <v>5</v>
      </c>
      <c r="I27" s="59">
        <v>1</v>
      </c>
      <c r="J27" s="71">
        <f>+K27/$K$64</f>
        <v>0.0028144579832382137</v>
      </c>
      <c r="K27" s="72">
        <f>+E27*I27*B27</f>
        <v>5</v>
      </c>
      <c r="L27" s="20"/>
      <c r="M27" s="20"/>
    </row>
    <row r="28" spans="1:13" ht="15">
      <c r="A28" s="54"/>
      <c r="B28" s="103">
        <v>0.75</v>
      </c>
      <c r="C28" s="104" t="s">
        <v>20</v>
      </c>
      <c r="D28" s="57" t="s">
        <v>36</v>
      </c>
      <c r="E28" s="63">
        <v>7</v>
      </c>
      <c r="F28" s="59">
        <v>1</v>
      </c>
      <c r="G28" s="71">
        <f>+H28/$H$64</f>
        <v>0.0028599695854880703</v>
      </c>
      <c r="H28" s="72">
        <f>+E28*F28*B28</f>
        <v>5.25</v>
      </c>
      <c r="I28" s="59">
        <v>1</v>
      </c>
      <c r="J28" s="71">
        <f>+K28/$K$64</f>
        <v>0.0029551808824001243</v>
      </c>
      <c r="K28" s="72">
        <f>+E28*I28*B28</f>
        <v>5.25</v>
      </c>
      <c r="L28" s="20"/>
      <c r="M28" s="20"/>
    </row>
    <row r="29" spans="1:13" ht="15">
      <c r="A29" s="54"/>
      <c r="B29" s="103">
        <v>0.75</v>
      </c>
      <c r="C29" s="104" t="s">
        <v>20</v>
      </c>
      <c r="D29" s="84" t="s">
        <v>37</v>
      </c>
      <c r="E29" s="101">
        <v>21</v>
      </c>
      <c r="F29" s="59">
        <v>0</v>
      </c>
      <c r="G29" s="71">
        <f>+H29/$H$64</f>
        <v>0</v>
      </c>
      <c r="H29" s="72">
        <f>+E29*F29*B29</f>
        <v>0</v>
      </c>
      <c r="I29" s="59">
        <v>0</v>
      </c>
      <c r="J29" s="71">
        <f>+K29/$K$64</f>
        <v>0</v>
      </c>
      <c r="K29" s="72">
        <f>+E29*I29*B29</f>
        <v>0</v>
      </c>
      <c r="L29" s="20"/>
      <c r="M29" s="20"/>
    </row>
    <row r="30" spans="1:13" ht="15">
      <c r="A30" s="74"/>
      <c r="B30" s="75"/>
      <c r="C30" s="76"/>
      <c r="D30" s="83"/>
      <c r="E30" s="78"/>
      <c r="F30" s="79"/>
      <c r="G30" s="80">
        <f>+H30/$H$64</f>
        <v>0.005583750143095757</v>
      </c>
      <c r="H30" s="81">
        <f>+SUBTOTAL(9,H27:H28)</f>
        <v>10.25</v>
      </c>
      <c r="I30" s="82"/>
      <c r="J30" s="80">
        <f>+K30/$K$64</f>
        <v>0.0057696388656383385</v>
      </c>
      <c r="K30" s="81">
        <f>+SUBTOTAL(9,K27:K28)</f>
        <v>10.25</v>
      </c>
      <c r="L30" s="83"/>
      <c r="M30" s="83"/>
    </row>
    <row r="31" spans="1:13" ht="15">
      <c r="A31" s="73"/>
      <c r="B31" s="55"/>
      <c r="C31" s="56"/>
      <c r="D31" s="84"/>
      <c r="E31" s="58"/>
      <c r="F31" s="59"/>
      <c r="G31" s="85"/>
      <c r="H31" s="86"/>
      <c r="I31" s="59"/>
      <c r="J31" s="85"/>
      <c r="K31" s="86"/>
      <c r="L31" s="20"/>
      <c r="M31" s="20"/>
    </row>
    <row r="32" spans="1:13" ht="15">
      <c r="A32" s="105" t="s">
        <v>38</v>
      </c>
      <c r="B32" s="103">
        <v>0.8</v>
      </c>
      <c r="C32" s="104" t="s">
        <v>20</v>
      </c>
      <c r="D32" s="57" t="s">
        <v>39</v>
      </c>
      <c r="E32" s="63">
        <v>8</v>
      </c>
      <c r="F32" s="59">
        <v>0</v>
      </c>
      <c r="G32" s="64">
        <f>+H32/$H$64</f>
        <v>0</v>
      </c>
      <c r="H32" s="65">
        <f>+E32*F32*B32</f>
        <v>0</v>
      </c>
      <c r="I32" s="59">
        <v>0</v>
      </c>
      <c r="J32" s="64">
        <f>+K32/$K$64</f>
        <v>0</v>
      </c>
      <c r="K32" s="65">
        <f>+E32*I32*B32</f>
        <v>0</v>
      </c>
      <c r="L32" s="20"/>
      <c r="M32" s="20"/>
    </row>
    <row r="33" spans="1:13" ht="15">
      <c r="A33" s="105"/>
      <c r="B33" s="103"/>
      <c r="C33" s="104"/>
      <c r="D33" s="57"/>
      <c r="E33" s="63"/>
      <c r="F33" s="59"/>
      <c r="G33" s="64"/>
      <c r="H33" s="65"/>
      <c r="I33" s="59"/>
      <c r="J33" s="64"/>
      <c r="K33" s="65"/>
      <c r="L33" s="20"/>
      <c r="M33" s="20"/>
    </row>
    <row r="34" spans="1:13" ht="15.75">
      <c r="A34" s="54" t="s">
        <v>77</v>
      </c>
      <c r="B34" s="103">
        <v>6</v>
      </c>
      <c r="C34" s="104" t="s">
        <v>23</v>
      </c>
      <c r="D34" s="169" t="s">
        <v>78</v>
      </c>
      <c r="E34" s="106">
        <v>8.25</v>
      </c>
      <c r="F34" s="59">
        <v>1</v>
      </c>
      <c r="G34" s="107"/>
      <c r="H34" s="108">
        <f>F34*E34*B34</f>
        <v>49.5</v>
      </c>
      <c r="I34" s="59"/>
      <c r="J34" s="107"/>
      <c r="K34" s="108"/>
      <c r="L34" s="20"/>
      <c r="M34" s="20"/>
    </row>
    <row r="35" spans="1:13" ht="15">
      <c r="A35" s="54" t="s">
        <v>40</v>
      </c>
      <c r="B35" s="103">
        <v>0.5</v>
      </c>
      <c r="C35" s="104" t="s">
        <v>20</v>
      </c>
      <c r="D35" s="57" t="s">
        <v>41</v>
      </c>
      <c r="E35" s="63">
        <v>10</v>
      </c>
      <c r="F35" s="59">
        <v>1</v>
      </c>
      <c r="G35" s="71">
        <v>0</v>
      </c>
      <c r="H35" s="72">
        <f>+E35*F35*B35</f>
        <v>5</v>
      </c>
      <c r="I35" s="59">
        <v>1</v>
      </c>
      <c r="J35" s="71">
        <f>+K35/$K$64</f>
        <v>0.0028144579832382137</v>
      </c>
      <c r="K35" s="72">
        <f>+E35*I35*B35</f>
        <v>5</v>
      </c>
      <c r="L35" s="20"/>
      <c r="M35" s="20"/>
    </row>
    <row r="36" spans="1:13" ht="15">
      <c r="A36" s="54"/>
      <c r="B36" s="109">
        <v>0.5</v>
      </c>
      <c r="C36" s="104" t="s">
        <v>20</v>
      </c>
      <c r="D36" s="57" t="s">
        <v>42</v>
      </c>
      <c r="E36" s="63">
        <v>14</v>
      </c>
      <c r="F36" s="59">
        <v>1</v>
      </c>
      <c r="G36" s="71">
        <v>0</v>
      </c>
      <c r="H36" s="72">
        <f>+E36*F36*B36</f>
        <v>7</v>
      </c>
      <c r="I36" s="59">
        <v>1.5</v>
      </c>
      <c r="J36" s="71">
        <f>+K36/$K$64</f>
        <v>0.0059103617648002486</v>
      </c>
      <c r="K36" s="72">
        <f>+E36*I36*B36</f>
        <v>10.5</v>
      </c>
      <c r="L36" s="20"/>
      <c r="M36" s="20"/>
    </row>
    <row r="37" spans="1:13" ht="15">
      <c r="A37" s="54" t="s">
        <v>75</v>
      </c>
      <c r="B37" s="109">
        <f>0.75*2</f>
        <v>1.5</v>
      </c>
      <c r="C37" s="104" t="s">
        <v>20</v>
      </c>
      <c r="D37" s="57" t="s">
        <v>76</v>
      </c>
      <c r="E37" s="101">
        <v>15</v>
      </c>
      <c r="F37" s="59">
        <v>1</v>
      </c>
      <c r="G37" s="71">
        <f>+H37/$H$64</f>
        <v>0.012257012509234588</v>
      </c>
      <c r="H37" s="72">
        <f>+E37*F37*B37</f>
        <v>22.5</v>
      </c>
      <c r="I37" s="59">
        <v>0</v>
      </c>
      <c r="J37" s="71">
        <f>+K37/$K$64</f>
        <v>0</v>
      </c>
      <c r="K37" s="72">
        <f>+E37*I37*B37</f>
        <v>0</v>
      </c>
      <c r="L37" s="20"/>
      <c r="M37" s="20"/>
    </row>
    <row r="38" spans="1:13" ht="15">
      <c r="A38" s="87"/>
      <c r="B38" s="110"/>
      <c r="C38" s="111"/>
      <c r="D38" s="88"/>
      <c r="E38" s="112"/>
      <c r="F38" s="79"/>
      <c r="G38" s="80">
        <f>+H38/$H$64</f>
        <v>0.045759513367809125</v>
      </c>
      <c r="H38" s="81">
        <f>SUM(H34:H37)</f>
        <v>84</v>
      </c>
      <c r="I38" s="82"/>
      <c r="J38" s="80">
        <f>+K38/$H$64</f>
        <v>0.008443719728583828</v>
      </c>
      <c r="K38" s="81">
        <f>+SUBTOTAL(9,K35:K37)</f>
        <v>15.5</v>
      </c>
      <c r="L38" s="83"/>
      <c r="M38" s="83"/>
    </row>
    <row r="39" spans="1:13" ht="15">
      <c r="A39" s="113"/>
      <c r="B39" s="55"/>
      <c r="C39" s="56"/>
      <c r="D39" s="57"/>
      <c r="E39" s="69"/>
      <c r="F39" s="59"/>
      <c r="G39" s="60"/>
      <c r="H39" s="61"/>
      <c r="I39" s="59"/>
      <c r="J39" s="60"/>
      <c r="K39" s="61"/>
      <c r="L39" s="20"/>
      <c r="M39" s="20"/>
    </row>
    <row r="40" spans="1:13" ht="15">
      <c r="A40" s="54" t="s">
        <v>43</v>
      </c>
      <c r="B40" s="55">
        <v>1</v>
      </c>
      <c r="C40" s="56" t="s">
        <v>20</v>
      </c>
      <c r="D40" s="57" t="s">
        <v>44</v>
      </c>
      <c r="E40" s="63">
        <v>130</v>
      </c>
      <c r="F40" s="59">
        <v>1</v>
      </c>
      <c r="G40" s="71">
        <f>+H40/$H$64</f>
        <v>0.07081829449779985</v>
      </c>
      <c r="H40" s="72">
        <f>+E40*F40*B40</f>
        <v>130</v>
      </c>
      <c r="I40" s="59">
        <v>1</v>
      </c>
      <c r="J40" s="71">
        <f>+K40/$K$64</f>
        <v>0.07317590756419355</v>
      </c>
      <c r="K40" s="72">
        <f>+E40*I40*B40</f>
        <v>130</v>
      </c>
      <c r="L40" s="20"/>
      <c r="M40" s="20"/>
    </row>
    <row r="41" spans="1:13" ht="15">
      <c r="A41" s="54" t="s">
        <v>45</v>
      </c>
      <c r="B41" s="55">
        <v>14</v>
      </c>
      <c r="C41" s="56" t="s">
        <v>20</v>
      </c>
      <c r="D41" s="57"/>
      <c r="E41" s="63">
        <v>1.13</v>
      </c>
      <c r="F41" s="59">
        <v>1</v>
      </c>
      <c r="G41" s="71">
        <f>+H41/$H$64</f>
        <v>0.008618041684270718</v>
      </c>
      <c r="H41" s="72">
        <f>+E41*F41*B41</f>
        <v>15.819999999999999</v>
      </c>
      <c r="I41" s="59">
        <v>1</v>
      </c>
      <c r="J41" s="71">
        <f>+K41/$K$64</f>
        <v>0.008904945058965708</v>
      </c>
      <c r="K41" s="72">
        <f>+E41*I41*B41</f>
        <v>15.819999999999999</v>
      </c>
      <c r="L41" s="20"/>
      <c r="M41" s="20"/>
    </row>
    <row r="42" spans="1:13" ht="15">
      <c r="A42" s="54" t="s">
        <v>46</v>
      </c>
      <c r="B42" s="55">
        <v>4</v>
      </c>
      <c r="C42" s="56" t="s">
        <v>20</v>
      </c>
      <c r="D42" s="57"/>
      <c r="E42" s="63">
        <v>3.66</v>
      </c>
      <c r="F42" s="59">
        <v>1</v>
      </c>
      <c r="G42" s="71">
        <f>+H42/$H$64</f>
        <v>0.007975229472675305</v>
      </c>
      <c r="H42" s="72">
        <f>+E42*F42*B42</f>
        <v>14.64</v>
      </c>
      <c r="I42" s="59">
        <v>1</v>
      </c>
      <c r="J42" s="71">
        <f>+K42/$K$64</f>
        <v>0.00824073297492149</v>
      </c>
      <c r="K42" s="72">
        <f>+E42*I42*B42</f>
        <v>14.64</v>
      </c>
      <c r="L42" s="20"/>
      <c r="M42" s="20"/>
    </row>
    <row r="43" spans="1:13" ht="15">
      <c r="A43" s="87"/>
      <c r="B43" s="75"/>
      <c r="C43" s="76"/>
      <c r="D43" s="88"/>
      <c r="E43" s="69"/>
      <c r="F43" s="79"/>
      <c r="G43" s="80">
        <f>+H43/$H$64</f>
        <v>0.08741156565474585</v>
      </c>
      <c r="H43" s="81">
        <f>SUBTOTAL(9,H40:H42)</f>
        <v>160.45999999999998</v>
      </c>
      <c r="I43" s="82"/>
      <c r="J43" s="80">
        <f>+K43/$K$64</f>
        <v>0.09032158559808075</v>
      </c>
      <c r="K43" s="81">
        <f>SUBTOTAL(9,K40:K42)</f>
        <v>160.45999999999998</v>
      </c>
      <c r="L43" s="83"/>
      <c r="M43" s="83"/>
    </row>
    <row r="44" spans="1:13" ht="15">
      <c r="A44" s="54"/>
      <c r="B44" s="103"/>
      <c r="C44" s="104"/>
      <c r="D44" s="57"/>
      <c r="E44" s="106"/>
      <c r="F44" s="59"/>
      <c r="G44" s="107"/>
      <c r="H44" s="108"/>
      <c r="I44" s="59"/>
      <c r="J44" s="107"/>
      <c r="K44" s="108"/>
      <c r="L44" s="20"/>
      <c r="M44" s="20"/>
    </row>
    <row r="45" spans="1:13" ht="15">
      <c r="A45" s="54" t="s">
        <v>47</v>
      </c>
      <c r="B45" s="55">
        <v>15</v>
      </c>
      <c r="C45" s="56" t="s">
        <v>48</v>
      </c>
      <c r="D45" s="114" t="s">
        <v>49</v>
      </c>
      <c r="E45" s="63">
        <v>6.381</v>
      </c>
      <c r="F45" s="59">
        <v>1</v>
      </c>
      <c r="G45" s="71">
        <f>+H45/$H$64</f>
        <v>0.05214133121428394</v>
      </c>
      <c r="H45" s="72">
        <f>+E45*F45*B45</f>
        <v>95.715</v>
      </c>
      <c r="I45" s="59">
        <v>1</v>
      </c>
      <c r="J45" s="71">
        <f>+K45/$K$64</f>
        <v>0.053877169173129125</v>
      </c>
      <c r="K45" s="72">
        <f>+E45*I45*B45</f>
        <v>95.715</v>
      </c>
      <c r="L45" s="20"/>
      <c r="M45" s="20"/>
    </row>
    <row r="46" spans="1:13" ht="15">
      <c r="A46" s="54"/>
      <c r="B46" s="55">
        <v>10</v>
      </c>
      <c r="C46" s="56" t="s">
        <v>48</v>
      </c>
      <c r="D46" s="114" t="s">
        <v>50</v>
      </c>
      <c r="E46" s="63">
        <v>5.815</v>
      </c>
      <c r="F46" s="59">
        <v>1</v>
      </c>
      <c r="G46" s="71">
        <f>+H46/$H$64</f>
        <v>0.031677567884977394</v>
      </c>
      <c r="H46" s="72">
        <f>+E46*F46*B46</f>
        <v>58.150000000000006</v>
      </c>
      <c r="I46" s="59">
        <v>1</v>
      </c>
      <c r="J46" s="71">
        <f>+K46/$K$64</f>
        <v>0.03273214634506043</v>
      </c>
      <c r="K46" s="72">
        <f>+E46*I46*B46</f>
        <v>58.150000000000006</v>
      </c>
      <c r="L46" s="20"/>
      <c r="M46" s="20"/>
    </row>
    <row r="47" spans="1:13" ht="15">
      <c r="A47" s="54"/>
      <c r="B47" s="55">
        <v>5</v>
      </c>
      <c r="C47" s="56" t="s">
        <v>51</v>
      </c>
      <c r="D47" s="114" t="s">
        <v>52</v>
      </c>
      <c r="E47" s="63">
        <v>0.598</v>
      </c>
      <c r="F47" s="59">
        <v>1</v>
      </c>
      <c r="G47" s="71">
        <f>+H47/$H$64</f>
        <v>0.0016288207734493963</v>
      </c>
      <c r="H47" s="72">
        <f>+E47*F47*B47</f>
        <v>2.9899999999999998</v>
      </c>
      <c r="I47" s="59">
        <v>1</v>
      </c>
      <c r="J47" s="71">
        <f>+K47/$K$64</f>
        <v>0.0016830458739764517</v>
      </c>
      <c r="K47" s="72">
        <f>+E47*I47*B47</f>
        <v>2.9899999999999998</v>
      </c>
      <c r="L47" s="20"/>
      <c r="M47" s="20"/>
    </row>
    <row r="48" spans="1:13" ht="15">
      <c r="A48" s="54"/>
      <c r="B48" s="55">
        <v>27</v>
      </c>
      <c r="C48" s="56" t="s">
        <v>51</v>
      </c>
      <c r="D48" s="114" t="s">
        <v>53</v>
      </c>
      <c r="E48" s="63">
        <v>0.798</v>
      </c>
      <c r="F48" s="59">
        <v>1</v>
      </c>
      <c r="G48" s="71">
        <f>+H48/$H$64</f>
        <v>0.011737315178843041</v>
      </c>
      <c r="H48" s="72">
        <f>+E48*F48*B48</f>
        <v>21.546</v>
      </c>
      <c r="I48" s="59">
        <v>1</v>
      </c>
      <c r="J48" s="71">
        <f>+K48/$K$64</f>
        <v>0.012128062341370111</v>
      </c>
      <c r="K48" s="72">
        <f>+E48*I48*B48</f>
        <v>21.546</v>
      </c>
      <c r="L48" s="20"/>
      <c r="M48" s="20"/>
    </row>
    <row r="49" spans="1:13" ht="15">
      <c r="A49" s="74"/>
      <c r="B49" s="75"/>
      <c r="C49" s="76"/>
      <c r="D49" s="77"/>
      <c r="E49" s="78"/>
      <c r="F49" s="79"/>
      <c r="G49" s="80">
        <f>+H49/$H$64</f>
        <v>0.09718503505155378</v>
      </c>
      <c r="H49" s="81">
        <f>+SUBTOTAL(9,H45:H48)</f>
        <v>178.401</v>
      </c>
      <c r="I49" s="82"/>
      <c r="J49" s="80">
        <f>+K49/$K$64</f>
        <v>0.10042042373353612</v>
      </c>
      <c r="K49" s="81">
        <f>+SUBTOTAL(9,K45:K48)</f>
        <v>178.401</v>
      </c>
      <c r="L49" s="83"/>
      <c r="M49" s="83"/>
    </row>
    <row r="50" spans="1:13" ht="15">
      <c r="A50" s="54"/>
      <c r="B50" s="55"/>
      <c r="C50" s="56"/>
      <c r="D50" s="57"/>
      <c r="E50" s="95"/>
      <c r="F50" s="59"/>
      <c r="G50" s="90"/>
      <c r="H50" s="91"/>
      <c r="I50" s="59"/>
      <c r="J50" s="90"/>
      <c r="K50" s="91"/>
      <c r="L50" s="20"/>
      <c r="M50" s="20"/>
    </row>
    <row r="51" spans="1:13" ht="15">
      <c r="A51" s="105" t="s">
        <v>54</v>
      </c>
      <c r="B51" s="115">
        <v>2</v>
      </c>
      <c r="C51" s="56" t="s">
        <v>55</v>
      </c>
      <c r="D51" s="57" t="s">
        <v>56</v>
      </c>
      <c r="E51" s="116">
        <f>VLOOKUP("dryi",Price,3)</f>
        <v>30</v>
      </c>
      <c r="F51" s="117">
        <v>0.1</v>
      </c>
      <c r="G51" s="64">
        <f>+H51/$H$64</f>
        <v>0.022879756683904563</v>
      </c>
      <c r="H51" s="65">
        <f>+E51*F51*B51*H4</f>
        <v>42</v>
      </c>
      <c r="I51" s="59">
        <v>0</v>
      </c>
      <c r="J51" s="64">
        <f>+K51/$K$64</f>
        <v>0</v>
      </c>
      <c r="K51" s="65">
        <f>+E51*I51*B51*K4</f>
        <v>0</v>
      </c>
      <c r="L51" s="118"/>
      <c r="M51" s="38"/>
    </row>
    <row r="52" spans="1:13" ht="15">
      <c r="A52" s="119"/>
      <c r="B52" s="55"/>
      <c r="C52" s="56"/>
      <c r="D52" s="57"/>
      <c r="E52" s="69"/>
      <c r="F52" s="59"/>
      <c r="G52" s="60"/>
      <c r="H52" s="61"/>
      <c r="I52" s="59"/>
      <c r="J52" s="60"/>
      <c r="K52" s="61"/>
      <c r="L52" s="120"/>
      <c r="M52" s="20"/>
    </row>
    <row r="53" spans="1:13" ht="15">
      <c r="A53" s="54" t="s">
        <v>57</v>
      </c>
      <c r="B53" s="98">
        <f>H4</f>
        <v>7</v>
      </c>
      <c r="C53" s="56" t="s">
        <v>55</v>
      </c>
      <c r="D53" s="57" t="s">
        <v>58</v>
      </c>
      <c r="E53" s="63">
        <f>2.19/14</f>
        <v>0.15642857142857142</v>
      </c>
      <c r="F53" s="59">
        <v>1</v>
      </c>
      <c r="G53" s="71">
        <f>+H53/$H$64</f>
        <v>0.029825397105804164</v>
      </c>
      <c r="H53" s="72">
        <f>H4*E53*F47*50</f>
        <v>54.75</v>
      </c>
      <c r="I53" s="59">
        <v>0</v>
      </c>
      <c r="J53" s="71">
        <f>+K53/$K$64</f>
        <v>0</v>
      </c>
      <c r="K53" s="72">
        <f>+E53*I53*B53</f>
        <v>0</v>
      </c>
      <c r="L53" s="121"/>
      <c r="M53" s="20"/>
    </row>
    <row r="54" spans="1:13" ht="15">
      <c r="A54" s="54"/>
      <c r="B54" s="98">
        <f>K4</f>
        <v>5.5</v>
      </c>
      <c r="C54" s="56" t="s">
        <v>55</v>
      </c>
      <c r="D54" s="57" t="s">
        <v>59</v>
      </c>
      <c r="E54" s="63">
        <f>2.19/14</f>
        <v>0.15642857142857142</v>
      </c>
      <c r="F54" s="59">
        <v>0</v>
      </c>
      <c r="G54" s="71"/>
      <c r="H54" s="72"/>
      <c r="I54" s="59">
        <v>1</v>
      </c>
      <c r="J54" s="71">
        <f>+K54/$K$64</f>
        <v>0.05811453669960734</v>
      </c>
      <c r="K54" s="72">
        <f>K4*E54*I54*120</f>
        <v>103.24285714285713</v>
      </c>
      <c r="L54" s="120"/>
      <c r="M54" s="20"/>
    </row>
    <row r="55" spans="1:13" ht="15">
      <c r="A55" s="54"/>
      <c r="B55" s="98"/>
      <c r="C55" s="56" t="s">
        <v>55</v>
      </c>
      <c r="D55" s="57" t="s">
        <v>60</v>
      </c>
      <c r="E55" s="63">
        <f>2.19/14</f>
        <v>0.15642857142857142</v>
      </c>
      <c r="F55" s="59">
        <v>1</v>
      </c>
      <c r="G55" s="71">
        <f>+H55/$H$64</f>
        <v>0.002556462609068928</v>
      </c>
      <c r="H55" s="72">
        <f>((B11/1000*F11)+(B13/1000*F13)+(B15/1000*F15))*E55*50</f>
        <v>4.692857142857142</v>
      </c>
      <c r="I55" s="59">
        <v>1</v>
      </c>
      <c r="J55" s="71">
        <f>+K55/$K$64</f>
        <v>0.003522093133309536</v>
      </c>
      <c r="K55" s="122">
        <f>((B12/1000*I12)+(B14/1000*I14)+(B15/1000*I15))*E55*50</f>
        <v>6.257142857142857</v>
      </c>
      <c r="L55" s="120"/>
      <c r="M55" s="20"/>
    </row>
    <row r="56" spans="1:13" ht="15">
      <c r="A56" s="54"/>
      <c r="B56" s="55"/>
      <c r="C56" s="56"/>
      <c r="D56" s="57"/>
      <c r="E56" s="69"/>
      <c r="F56" s="59"/>
      <c r="G56" s="80">
        <f>+H56/$H$64</f>
        <v>0.03238185971487309</v>
      </c>
      <c r="H56" s="81">
        <f>SUBTOTAL(9,H53:H55)</f>
        <v>59.44285714285714</v>
      </c>
      <c r="I56" s="82"/>
      <c r="J56" s="80">
        <f>+K56/$K$64</f>
        <v>0.06163662983291687</v>
      </c>
      <c r="K56" s="81">
        <f>SUBTOTAL(9,K53:K55)</f>
        <v>109.49999999999999</v>
      </c>
      <c r="L56" s="120"/>
      <c r="M56" s="20"/>
    </row>
    <row r="57" spans="1:13" ht="15">
      <c r="A57" s="105"/>
      <c r="B57" s="55"/>
      <c r="C57" s="56"/>
      <c r="D57" s="57"/>
      <c r="E57" s="89"/>
      <c r="F57" s="59"/>
      <c r="G57" s="60"/>
      <c r="H57" s="61"/>
      <c r="I57" s="59"/>
      <c r="J57" s="60"/>
      <c r="K57" s="61"/>
      <c r="L57" s="120"/>
      <c r="M57" s="20"/>
    </row>
    <row r="58" spans="1:13" ht="15">
      <c r="A58" s="105" t="s">
        <v>61</v>
      </c>
      <c r="B58" s="123">
        <v>0</v>
      </c>
      <c r="C58" s="56"/>
      <c r="D58" s="57" t="s">
        <v>62</v>
      </c>
      <c r="E58" s="124">
        <v>0</v>
      </c>
      <c r="F58" s="59">
        <v>1</v>
      </c>
      <c r="G58" s="71">
        <f>+H58/$H$64</f>
        <v>0</v>
      </c>
      <c r="H58" s="72">
        <f>+E58*F58*B58</f>
        <v>0</v>
      </c>
      <c r="I58" s="59">
        <v>1</v>
      </c>
      <c r="J58" s="71">
        <f>+K58/$K$64</f>
        <v>0</v>
      </c>
      <c r="K58" s="72">
        <f>+E58*I58*B58</f>
        <v>0</v>
      </c>
      <c r="L58" s="120"/>
      <c r="M58" s="20"/>
    </row>
    <row r="59" spans="1:13" ht="15">
      <c r="A59" s="105"/>
      <c r="B59" s="123"/>
      <c r="C59" s="56"/>
      <c r="D59" s="56"/>
      <c r="E59" s="89"/>
      <c r="F59" s="59"/>
      <c r="G59" s="125"/>
      <c r="H59" s="126"/>
      <c r="I59" s="59"/>
      <c r="J59" s="125"/>
      <c r="K59" s="126"/>
      <c r="L59" s="120"/>
      <c r="M59" s="20"/>
    </row>
    <row r="60" spans="1:13" ht="15">
      <c r="A60" s="105" t="s">
        <v>63</v>
      </c>
      <c r="B60" s="123">
        <v>0.005</v>
      </c>
      <c r="C60" s="56" t="s">
        <v>64</v>
      </c>
      <c r="D60" s="57"/>
      <c r="E60" s="127">
        <v>0.005</v>
      </c>
      <c r="F60" s="59">
        <v>1</v>
      </c>
      <c r="G60" s="64">
        <f>+H60/$H$64</f>
        <v>0.009533231951626902</v>
      </c>
      <c r="H60" s="65">
        <f>+F60*B60*H65</f>
        <v>17.5</v>
      </c>
      <c r="I60" s="59">
        <v>1</v>
      </c>
      <c r="J60" s="64">
        <f>+K60/$K$64</f>
        <v>0.007120578697592681</v>
      </c>
      <c r="K60" s="65">
        <f>+F60*B60*K65</f>
        <v>12.65</v>
      </c>
      <c r="L60" s="120"/>
      <c r="M60" s="20"/>
    </row>
    <row r="61" spans="1:13" ht="15">
      <c r="A61" s="54"/>
      <c r="B61" s="123"/>
      <c r="C61" s="56"/>
      <c r="D61" s="56"/>
      <c r="E61" s="127"/>
      <c r="F61" s="59"/>
      <c r="G61" s="71"/>
      <c r="H61" s="72"/>
      <c r="I61" s="59"/>
      <c r="J61" s="71"/>
      <c r="K61" s="72"/>
      <c r="L61" s="120"/>
      <c r="M61" s="20"/>
    </row>
    <row r="62" spans="1:13" ht="15">
      <c r="A62" s="54" t="s">
        <v>65</v>
      </c>
      <c r="B62" s="123">
        <v>0.01</v>
      </c>
      <c r="C62" s="56" t="s">
        <v>64</v>
      </c>
      <c r="D62" s="56"/>
      <c r="E62" s="127">
        <v>0</v>
      </c>
      <c r="F62" s="59">
        <v>1</v>
      </c>
      <c r="G62" s="71">
        <f>+H62/$H$64</f>
        <v>0</v>
      </c>
      <c r="H62" s="72">
        <f>+E62*F62*B62</f>
        <v>0</v>
      </c>
      <c r="I62" s="59">
        <v>1</v>
      </c>
      <c r="J62" s="71">
        <f>+K62/$K$64</f>
        <v>0</v>
      </c>
      <c r="K62" s="72">
        <f>+E62*I62*B62</f>
        <v>0</v>
      </c>
      <c r="L62" s="120"/>
      <c r="M62" s="20"/>
    </row>
    <row r="63" spans="1:13" ht="15.75" thickBot="1">
      <c r="A63" s="128"/>
      <c r="B63" s="129"/>
      <c r="C63" s="56"/>
      <c r="D63" s="56"/>
      <c r="E63" s="95"/>
      <c r="F63" s="59"/>
      <c r="G63" s="96"/>
      <c r="H63" s="97"/>
      <c r="I63" s="59"/>
      <c r="J63" s="96"/>
      <c r="K63" s="97"/>
      <c r="L63" s="120"/>
      <c r="M63" s="20"/>
    </row>
    <row r="64" spans="1:13" ht="15.75" thickBot="1">
      <c r="A64" s="32"/>
      <c r="B64" s="130"/>
      <c r="C64" s="131" t="s">
        <v>66</v>
      </c>
      <c r="D64" s="17"/>
      <c r="E64" s="132"/>
      <c r="F64" s="133"/>
      <c r="G64" s="134">
        <f>+H64/$H$64</f>
        <v>1</v>
      </c>
      <c r="H64" s="135">
        <f>+SUBTOTAL(9,H8:H63)</f>
        <v>1835.6838571428573</v>
      </c>
      <c r="I64" s="133"/>
      <c r="J64" s="136">
        <f>+K64/$K$64</f>
        <v>1</v>
      </c>
      <c r="K64" s="135">
        <f>+SUBTOTAL(9,K8:K63)</f>
        <v>1776.5410000000002</v>
      </c>
      <c r="L64" s="20"/>
      <c r="M64" s="20"/>
    </row>
    <row r="65" spans="1:13" ht="15">
      <c r="A65" s="32"/>
      <c r="B65" s="130"/>
      <c r="C65" s="137" t="str">
        <f>"Gross Income "&amp;TEXT(H4,"#.00")&amp;"t/ha-Wheat, "&amp;TEXT(K4,"#.00")&amp;"t/ha-Barley"</f>
        <v>Gross Income 7.00t/ha-Wheat, 5.50t/ha-Barley</v>
      </c>
      <c r="D65" s="20"/>
      <c r="E65" s="138"/>
      <c r="F65" s="139"/>
      <c r="G65" s="71">
        <f>+H65/$H$64</f>
        <v>1.9066463903253803</v>
      </c>
      <c r="H65" s="140">
        <f>+H4*H5</f>
        <v>3500</v>
      </c>
      <c r="I65" s="139"/>
      <c r="J65" s="71">
        <f>+K65/$K$64</f>
        <v>1.4241157395185362</v>
      </c>
      <c r="K65" s="141">
        <f>+K4*K5</f>
        <v>2530</v>
      </c>
      <c r="L65" s="20"/>
      <c r="M65" s="20"/>
    </row>
    <row r="66" spans="1:13" ht="15.75" thickBot="1">
      <c r="A66" s="142"/>
      <c r="B66" s="130"/>
      <c r="C66" s="137" t="s">
        <v>67</v>
      </c>
      <c r="D66" s="20"/>
      <c r="E66" s="143"/>
      <c r="F66" s="144"/>
      <c r="G66" s="145">
        <f>+H66/$H$64</f>
        <v>0.9066463903253803</v>
      </c>
      <c r="H66" s="146">
        <f>H65-H64</f>
        <v>1664.3161428571427</v>
      </c>
      <c r="I66" s="144"/>
      <c r="J66" s="147">
        <f>+K66/$K$64</f>
        <v>0.42411573951853615</v>
      </c>
      <c r="K66" s="148">
        <f>K65-K64</f>
        <v>753.4589999999998</v>
      </c>
      <c r="L66" s="20"/>
      <c r="M66" s="20"/>
    </row>
    <row r="67" spans="1:13" ht="15.75" thickTop="1">
      <c r="A67" s="149"/>
      <c r="B67" s="130"/>
      <c r="C67" s="139" t="s">
        <v>68</v>
      </c>
      <c r="D67" s="20"/>
      <c r="E67" s="143"/>
      <c r="F67" s="150"/>
      <c r="G67" s="71"/>
      <c r="H67" s="151">
        <f>+H65/H64</f>
        <v>1.9066463903253803</v>
      </c>
      <c r="I67" s="150"/>
      <c r="J67" s="71"/>
      <c r="K67" s="152">
        <f>+K65/K64</f>
        <v>1.4241157395185362</v>
      </c>
      <c r="L67" s="20"/>
      <c r="M67" s="20"/>
    </row>
    <row r="68" spans="1:13" ht="15">
      <c r="A68" s="149"/>
      <c r="B68" s="130"/>
      <c r="C68" s="153"/>
      <c r="D68" s="20"/>
      <c r="E68" s="143"/>
      <c r="F68" s="150"/>
      <c r="G68" s="154"/>
      <c r="H68" s="155"/>
      <c r="I68" s="150"/>
      <c r="J68" s="154"/>
      <c r="K68" s="154"/>
      <c r="L68" s="20"/>
      <c r="M68" s="20"/>
    </row>
    <row r="69" spans="1:13" ht="15">
      <c r="A69" s="156"/>
      <c r="B69" s="130"/>
      <c r="C69" s="130" t="s">
        <v>66</v>
      </c>
      <c r="D69" s="20"/>
      <c r="E69" s="157"/>
      <c r="F69" s="158"/>
      <c r="G69" s="159">
        <f>+H69/$H$64</f>
        <v>1</v>
      </c>
      <c r="H69" s="160">
        <f>SUBTOTAL(9,H$8:H$38,H$44:H$49)+SUBTOTAL(9,H$39:H$43,H$50:H$63)*F71/H$4</f>
        <v>1835.6838571428573</v>
      </c>
      <c r="I69" s="158"/>
      <c r="J69" s="71">
        <f>+K69/$K$64</f>
        <v>1.0289234171142891</v>
      </c>
      <c r="K69" s="161">
        <f>SUBTOTAL(9,K$8:K$38,K$44:K$49)+SUBTOTAL(9,K$39:K$43,K$50:K$63)*I71/K$4</f>
        <v>1827.9246363636364</v>
      </c>
      <c r="L69" s="120"/>
      <c r="M69" s="20"/>
    </row>
    <row r="70" spans="1:13" ht="15">
      <c r="A70" s="156"/>
      <c r="B70" s="130"/>
      <c r="C70" s="137" t="str">
        <f>"Gross Income "&amp;TEXT(F71,"#.0")&amp;"t/ha-Wheat, "&amp;TEXT(I71,"#.0")&amp;"t/ha-Barley"</f>
        <v>Gross Income 7.0t/ha-Wheat, 6.5t/ha-Barley</v>
      </c>
      <c r="D70" s="20"/>
      <c r="E70" s="157"/>
      <c r="F70" s="20"/>
      <c r="G70" s="159">
        <f>+H70/$H$64</f>
        <v>1.9066463903253803</v>
      </c>
      <c r="H70" s="160">
        <f>+F71*$H5</f>
        <v>3500</v>
      </c>
      <c r="I70" s="20"/>
      <c r="J70" s="71">
        <f>+K70/$K$64</f>
        <v>1.6830458739764518</v>
      </c>
      <c r="K70" s="161">
        <f>+I71*$K5</f>
        <v>2990</v>
      </c>
      <c r="L70" s="20"/>
      <c r="M70" s="20"/>
    </row>
    <row r="71" spans="1:13" ht="15.75" thickBot="1">
      <c r="A71" s="156"/>
      <c r="B71" s="130"/>
      <c r="C71" s="137" t="s">
        <v>67</v>
      </c>
      <c r="D71" s="20"/>
      <c r="E71" s="157"/>
      <c r="F71" s="162">
        <v>7</v>
      </c>
      <c r="G71" s="145">
        <f>+H71/$H$64</f>
        <v>0.9066463903253803</v>
      </c>
      <c r="H71" s="146">
        <f>H70-H69</f>
        <v>1664.3161428571427</v>
      </c>
      <c r="I71" s="162">
        <v>6.5</v>
      </c>
      <c r="J71" s="147">
        <f>+K71/$K$64</f>
        <v>0.6541224568621627</v>
      </c>
      <c r="K71" s="148">
        <f>K70-K69</f>
        <v>1162.0753636363636</v>
      </c>
      <c r="L71" s="20"/>
      <c r="M71" s="20"/>
    </row>
    <row r="72" spans="1:13" ht="15.75" thickTop="1">
      <c r="A72" s="156"/>
      <c r="B72" s="130"/>
      <c r="C72" s="130" t="s">
        <v>69</v>
      </c>
      <c r="D72" s="20"/>
      <c r="E72" s="157"/>
      <c r="F72" s="130"/>
      <c r="G72" s="71"/>
      <c r="H72" s="163">
        <f>+H70/H69</f>
        <v>1.9066463903253803</v>
      </c>
      <c r="I72" s="150"/>
      <c r="J72" s="71"/>
      <c r="K72" s="164">
        <f>+K70/K69</f>
        <v>1.635734833110038</v>
      </c>
      <c r="L72" s="20"/>
      <c r="M72" s="20"/>
    </row>
    <row r="73" spans="1:13" ht="15">
      <c r="A73" s="156"/>
      <c r="B73" s="130"/>
      <c r="C73" s="130"/>
      <c r="D73" s="20"/>
      <c r="E73" s="157"/>
      <c r="F73" s="158"/>
      <c r="G73" s="161"/>
      <c r="H73" s="160"/>
      <c r="I73" s="158"/>
      <c r="J73" s="161"/>
      <c r="K73" s="161"/>
      <c r="L73" s="20"/>
      <c r="M73" s="20"/>
    </row>
    <row r="74" spans="1:13" ht="15">
      <c r="A74" s="156"/>
      <c r="B74" s="130"/>
      <c r="C74" s="130" t="s">
        <v>70</v>
      </c>
      <c r="D74" s="20"/>
      <c r="E74" s="157"/>
      <c r="F74" s="158"/>
      <c r="G74" s="159">
        <f>+H74/$H$64</f>
        <v>1.0217437734293071</v>
      </c>
      <c r="H74" s="160">
        <f>SUBTOTAL(9,H$8:H$38,H$44:H$49)+SUBTOTAL(9,H$39:H$43,H$50:H$63)*F76/H$4</f>
        <v>1875.5985510204082</v>
      </c>
      <c r="I74" s="158"/>
      <c r="J74" s="71">
        <f>+K74/$K$64</f>
        <v>1.0433851256714335</v>
      </c>
      <c r="K74" s="161">
        <f>SUBTOTAL(9,K$8:K$38,K$44:K$49)+SUBTOTAL(9,K$39:K$43,K$50:K$63)*I76/K$4</f>
        <v>1853.6164545454544</v>
      </c>
      <c r="L74" s="120"/>
      <c r="M74" s="20"/>
    </row>
    <row r="75" spans="1:13" ht="15">
      <c r="A75" s="156"/>
      <c r="B75" s="130"/>
      <c r="C75" s="137" t="str">
        <f>"Gross Income "&amp;TEXT(F76,"#.0")&amp;"t/ha-Wheat, "&amp;TEXT(I76,"#.0")&amp;"t/ha-Barley"</f>
        <v>Gross Income 8.0t/ha-Wheat, 7.0t/ha-Barley</v>
      </c>
      <c r="D75" s="20"/>
      <c r="E75" s="157"/>
      <c r="F75" s="20"/>
      <c r="G75" s="159">
        <f>+H75/$H$64</f>
        <v>2.179024446086149</v>
      </c>
      <c r="H75" s="160">
        <f>+F76*H$5</f>
        <v>4000</v>
      </c>
      <c r="I75" s="20"/>
      <c r="J75" s="71">
        <f>+K75/$K$64</f>
        <v>1.8125109412054097</v>
      </c>
      <c r="K75" s="161">
        <f>+I76*K$5</f>
        <v>3220</v>
      </c>
      <c r="L75" s="20"/>
      <c r="M75" s="20"/>
    </row>
    <row r="76" spans="1:13" ht="15.75" thickBot="1">
      <c r="A76" s="156"/>
      <c r="B76" s="130"/>
      <c r="C76" s="165" t="s">
        <v>67</v>
      </c>
      <c r="D76" s="20"/>
      <c r="E76" s="157"/>
      <c r="F76" s="162">
        <v>8</v>
      </c>
      <c r="G76" s="145">
        <f>+H76/$H$64</f>
        <v>1.1572806726568419</v>
      </c>
      <c r="H76" s="146">
        <f>H75-H74</f>
        <v>2124.401448979592</v>
      </c>
      <c r="I76" s="162">
        <v>7</v>
      </c>
      <c r="J76" s="147">
        <f>+K76/$K$64</f>
        <v>0.7691258155339761</v>
      </c>
      <c r="K76" s="148">
        <f>K75-K74</f>
        <v>1366.3835454545456</v>
      </c>
      <c r="L76" s="20"/>
      <c r="M76" s="20"/>
    </row>
    <row r="77" spans="1:13" ht="16.5" thickBot="1" thickTop="1">
      <c r="A77" s="156"/>
      <c r="B77" s="130"/>
      <c r="C77" s="130" t="s">
        <v>69</v>
      </c>
      <c r="D77" s="130"/>
      <c r="E77" s="157"/>
      <c r="F77" s="130"/>
      <c r="G77" s="166"/>
      <c r="H77" s="167">
        <f>+H75/H74</f>
        <v>2.1326525326135615</v>
      </c>
      <c r="I77" s="150"/>
      <c r="J77" s="166"/>
      <c r="K77" s="168">
        <f>+K75/K74</f>
        <v>1.7371447000828504</v>
      </c>
      <c r="L77" s="20"/>
      <c r="M77" s="20"/>
    </row>
    <row r="78" spans="1:13" ht="16.5" thickBot="1">
      <c r="A78" s="172" t="s">
        <v>71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4"/>
      <c r="L78" s="102"/>
      <c r="M78" s="102"/>
    </row>
  </sheetData>
  <mergeCells count="3">
    <mergeCell ref="F4:G4"/>
    <mergeCell ref="I4:J4"/>
    <mergeCell ref="A78:K7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</dc:creator>
  <cp:keywords/>
  <dc:description/>
  <cp:lastModifiedBy>Webster Maposa</cp:lastModifiedBy>
  <cp:lastPrinted>2016-03-30T12:27:05Z</cp:lastPrinted>
  <dcterms:created xsi:type="dcterms:W3CDTF">2015-08-05T09:50:05Z</dcterms:created>
  <dcterms:modified xsi:type="dcterms:W3CDTF">2017-09-03T13:25:28Z</dcterms:modified>
  <cp:category/>
  <cp:version/>
  <cp:contentType/>
  <cp:contentStatus/>
</cp:coreProperties>
</file>